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D9895A81-B85B-42AD-8DF6-FBD54D9D2F9B}" xr6:coauthVersionLast="47" xr6:coauthVersionMax="47" xr10:uidLastSave="{00000000-0000-0000-0000-000000000000}"/>
  <bookViews>
    <workbookView xWindow="-110" yWindow="-110" windowWidth="19420" windowHeight="10300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Inventory'!$A$5:$R$484</definedName>
    <definedName name="_xlnm._FilterDatabase" localSheetId="4" hidden="1">'Stock Bal_Audit'!$B$6:$E$159</definedName>
    <definedName name="_xlnm.Print_Area" localSheetId="2">Purcahse_Inv!$A$3:$G$247</definedName>
    <definedName name="_xlnm.Print_Area" localSheetId="1">'Raw Inventory'!$A$449:$Q$475</definedName>
    <definedName name="_xlnm.Print_Area" localSheetId="3">'Stock Bal'!$L$4:$O$102</definedName>
    <definedName name="_xlnm.Print_Area" localSheetId="4">'Stock Bal_Audit'!$B$5:$E$159</definedName>
  </definedNames>
  <calcPr calcId="191029"/>
  <pivotCaches>
    <pivotCache cacheId="4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467" i="1" l="1"/>
  <c r="O468" i="1"/>
  <c r="O475" i="1"/>
  <c r="O449" i="1"/>
  <c r="O447" i="1" l="1"/>
  <c r="O431" i="1"/>
  <c r="O450" i="1" l="1"/>
  <c r="O457" i="1"/>
  <c r="O465" i="1"/>
  <c r="O466" i="1" l="1"/>
  <c r="O477" i="1"/>
  <c r="O460" i="1"/>
  <c r="O401" i="1"/>
  <c r="O354" i="1"/>
  <c r="O458" i="1"/>
  <c r="O478" i="1"/>
  <c r="O436" i="1"/>
  <c r="O424" i="1"/>
  <c r="O362" i="1"/>
  <c r="O323" i="1"/>
  <c r="O299" i="1"/>
  <c r="O476" i="1"/>
  <c r="O462" i="1"/>
  <c r="O479" i="1"/>
  <c r="O453" i="1"/>
  <c r="O474" i="1"/>
  <c r="O473" i="1"/>
  <c r="O461" i="1"/>
  <c r="O451" i="1"/>
  <c r="O420" i="1"/>
  <c r="O471" i="1"/>
  <c r="O454" i="1"/>
  <c r="O448" i="1" l="1"/>
  <c r="O446" i="1"/>
  <c r="O435" i="1"/>
  <c r="P467" i="1" l="1"/>
  <c r="P468" i="1"/>
  <c r="P469" i="1"/>
  <c r="P470" i="1"/>
  <c r="P471" i="1"/>
  <c r="P472" i="1"/>
  <c r="P473" i="1"/>
  <c r="P474" i="1"/>
  <c r="P475" i="1"/>
  <c r="P476" i="1"/>
  <c r="P477" i="1"/>
  <c r="P478" i="1"/>
  <c r="P479" i="1"/>
  <c r="P480" i="1"/>
  <c r="P481" i="1"/>
  <c r="P482" i="1"/>
  <c r="P483" i="1"/>
  <c r="P484" i="1"/>
  <c r="P455" i="1"/>
  <c r="P456" i="1"/>
  <c r="P457" i="1"/>
  <c r="P458" i="1"/>
  <c r="P459" i="1"/>
  <c r="P460" i="1"/>
  <c r="P461" i="1"/>
  <c r="P462" i="1"/>
  <c r="P463" i="1"/>
  <c r="P464" i="1"/>
  <c r="P465" i="1"/>
  <c r="P466" i="1"/>
  <c r="L455" i="1"/>
  <c r="L456" i="1"/>
  <c r="L457" i="1"/>
  <c r="L458" i="1"/>
  <c r="L459" i="1"/>
  <c r="L460" i="1"/>
  <c r="L461" i="1"/>
  <c r="L462" i="1"/>
  <c r="L463" i="1"/>
  <c r="L464" i="1"/>
  <c r="L465" i="1"/>
  <c r="L466" i="1"/>
  <c r="L467" i="1"/>
  <c r="L468" i="1"/>
  <c r="L469" i="1"/>
  <c r="L470" i="1"/>
  <c r="L471" i="1"/>
  <c r="L472" i="1"/>
  <c r="L473" i="1"/>
  <c r="L474" i="1"/>
  <c r="L475" i="1"/>
  <c r="L476" i="1"/>
  <c r="L477" i="1"/>
  <c r="L478" i="1"/>
  <c r="L479" i="1"/>
  <c r="L480" i="1"/>
  <c r="L481" i="1"/>
  <c r="L482" i="1"/>
  <c r="L483" i="1"/>
  <c r="L484" i="1"/>
  <c r="O437" i="1" l="1"/>
  <c r="P449" i="1" l="1"/>
  <c r="P454" i="1" l="1"/>
  <c r="P453" i="1"/>
  <c r="B453" i="1"/>
  <c r="C453" i="1"/>
  <c r="L453" i="1"/>
  <c r="O430" i="1"/>
  <c r="P426" i="1" l="1"/>
  <c r="O428" i="1"/>
  <c r="L449" i="1" l="1"/>
  <c r="B449" i="1"/>
  <c r="C449" i="1"/>
  <c r="P450" i="1"/>
  <c r="P451" i="1"/>
  <c r="P452" i="1"/>
  <c r="B454" i="1"/>
  <c r="C454" i="1"/>
  <c r="L450" i="1"/>
  <c r="L451" i="1"/>
  <c r="L452" i="1"/>
  <c r="L454" i="1"/>
  <c r="B451" i="1"/>
  <c r="C451" i="1"/>
  <c r="B452" i="1"/>
  <c r="C452" i="1"/>
  <c r="B450" i="1"/>
  <c r="C450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B426" i="1"/>
  <c r="C426" i="1"/>
  <c r="O423" i="1"/>
  <c r="P435" i="1"/>
  <c r="O399" i="1"/>
  <c r="O421" i="1"/>
  <c r="O419" i="1"/>
  <c r="O382" i="1"/>
  <c r="O440" i="1"/>
  <c r="P440" i="1" s="1"/>
  <c r="O439" i="1"/>
  <c r="P439" i="1" s="1"/>
  <c r="O398" i="1"/>
  <c r="P448" i="1"/>
  <c r="P447" i="1"/>
  <c r="P446" i="1"/>
  <c r="P445" i="1"/>
  <c r="P444" i="1"/>
  <c r="P443" i="1"/>
  <c r="P442" i="1"/>
  <c r="P441" i="1"/>
  <c r="P438" i="1"/>
  <c r="P437" i="1"/>
  <c r="P436" i="1"/>
  <c r="P434" i="1"/>
  <c r="P433" i="1"/>
  <c r="O214" i="1"/>
  <c r="B443" i="1"/>
  <c r="C443" i="1"/>
  <c r="B444" i="1"/>
  <c r="C444" i="1"/>
  <c r="B445" i="1"/>
  <c r="C445" i="1"/>
  <c r="B446" i="1"/>
  <c r="C446" i="1"/>
  <c r="B447" i="1"/>
  <c r="C447" i="1"/>
  <c r="B448" i="1"/>
  <c r="C448" i="1"/>
  <c r="B441" i="1"/>
  <c r="C441" i="1"/>
  <c r="B442" i="1"/>
  <c r="C442" i="1"/>
  <c r="B437" i="1"/>
  <c r="C437" i="1"/>
  <c r="B438" i="1"/>
  <c r="C438" i="1"/>
  <c r="B439" i="1"/>
  <c r="C439" i="1"/>
  <c r="B440" i="1"/>
  <c r="C440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O416" i="1" l="1"/>
  <c r="P424" i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P354" i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s="1"/>
  <c r="M31" i="1" s="1"/>
  <c r="M32" i="1" s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s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s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  <c r="M426" i="1" s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s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s="1"/>
  <c r="M455" i="1" s="1"/>
  <c r="M456" i="1" s="1"/>
  <c r="M457" i="1" s="1"/>
  <c r="M458" i="1" s="1"/>
  <c r="M459" i="1" s="1"/>
  <c r="M460" i="1" s="1"/>
  <c r="M461" i="1" s="1"/>
  <c r="M462" i="1" s="1"/>
  <c r="M463" i="1" s="1"/>
  <c r="M464" i="1" s="1"/>
  <c r="M465" i="1" s="1"/>
  <c r="M466" i="1" s="1"/>
  <c r="M467" i="1" s="1"/>
  <c r="M468" i="1" s="1"/>
  <c r="M469" i="1" s="1"/>
  <c r="M470" i="1" s="1"/>
  <c r="M471" i="1" s="1"/>
  <c r="M472" i="1" s="1"/>
  <c r="M473" i="1" s="1"/>
  <c r="M474" i="1" s="1"/>
  <c r="M475" i="1" s="1"/>
  <c r="M476" i="1" s="1"/>
  <c r="M477" i="1" s="1"/>
  <c r="M478" i="1" s="1"/>
  <c r="M479" i="1" s="1"/>
  <c r="M480" i="1" s="1"/>
  <c r="M481" i="1" s="1"/>
  <c r="M482" i="1" s="1"/>
  <c r="M483" i="1" s="1"/>
  <c r="M484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<sst xmlns="http://schemas.openxmlformats.org/spreadsheetml/2006/main" count="5119" uniqueCount="1326">
  <si>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</si>
  <si>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</si>
  <si>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</si>
  <si>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</si>
  <si>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</si>
  <si>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</si>
  <si>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</si>
  <si>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</si>
  <si>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</si>
  <si>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</si>
  <si>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</si>
  <si>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</si>
  <si>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</si>
  <si>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</si>
  <si>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</si>
  <si>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</si>
  <si>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</si>
  <si>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</si>
  <si>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</si>
  <si>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</si>
  <si>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</si>
  <si>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</si>
  <si>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</si>
  <si>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</si>
  <si>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</si>
  <si>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</si>
  <si>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</si>
  <si>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</si>
  <si>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</si>
  <si>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</si>
  <si>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</si>
  <si>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</si>
  <si>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</si>
  <si>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</si>
  <si>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</si>
  <si>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</si>
  <si>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</si>
  <si>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</si>
  <si>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</si>
  <si>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</si>
  <si>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</si>
  <si>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</si>
  <si>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</si>
  <si>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</si>
  <si>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</si>
  <si>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</si>
  <si>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</si>
  <si>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</si>
  <si>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</si>
  <si>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</si>
  <si>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</si>
  <si>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</si>
  <si>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</si>
  <si>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</si>
  <si>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</si>
  <si>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</si>
  <si>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</si>
  <si>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</si>
  <si>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</si>
  <si>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</si>
  <si>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</si>
  <si>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</si>
  <si>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</si>
  <si>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</si>
  <si>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</si>
  <si>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</si>
  <si>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</si>
  <si>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</si>
  <si>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</si>
  <si>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</si>
  <si>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</si>
  <si>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</si>
  <si>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</si>
  <si>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</si>
  <si>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</si>
  <si>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</si>
  <si>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</si>
  <si>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</si>
  <si>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</si>
  <si>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</si>
  <si>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</si>
  <si>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</si>
  <si>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</si>
  <si>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</si>
  <si>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</si>
  <si>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</si>
  <si>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</si>
  <si>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</si>
  <si>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</si>
  <si>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</si>
  <si>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</si>
  <si>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</si>
  <si>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</si>
  <si>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</si>
  <si>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</si>
  <si>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</si>
  <si>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</si>
  <si>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</si>
  <si>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</si>
  <si>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</si>
  <si>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</si>
  <si>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</si>
  <si>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</si>
  <si>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</si>
  <si>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</si>
  <si>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</si>
  <si>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</si>
  <si>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</si>
  <si>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</si>
  <si>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</si>
  <si>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</si>
  <si>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</si>
  <si>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</si>
  <si>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</si>
  <si>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</si>
  <si>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</si>
  <si>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</si>
  <si>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</si>
  <si>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</si>
  <si>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</si>
  <si>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</si>
  <si>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</si>
  <si>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</si>
  <si>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</si>
  <si>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</si>
  <si>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</si>
  <si>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</si>
  <si>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</si>
  <si>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</si>
  <si>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</si>
  <si>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</si>
  <si>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</si>
  <si>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</si>
  <si>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</si>
  <si>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</si>
  <si>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</si>
  <si>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</si>
  <si>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</si>
  <si>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</si>
  <si>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</si>
  <si>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</si>
  <si>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</si>
  <si>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</si>
  <si>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</si>
  <si>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</si>
  <si>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</si>
  <si>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</si>
  <si>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</si>
  <si>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</si>
  <si>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</si>
  <si>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</si>
  <si>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</si>
  <si>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</si>
  <si>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</si>
  <si>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</si>
  <si>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</si>
  <si>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</si>
  <si>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</si>
  <si>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</si>
  <si>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</si>
  <si>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</si>
  <si>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</si>
  <si>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</si>
  <si>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</si>
  <si>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</si>
  <si>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</si>
  <si>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</si>
  <si>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</si>
  <si>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</si>
  <si>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</si>
  <si>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</si>
  <si>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</si>
  <si>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</si>
  <si>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</si>
  <si>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</si>
  <si>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</si>
  <si>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</si>
  <si>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</si>
  <si>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</si>
  <si>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</si>
  <si>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</si>
  <si>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</si>
  <si>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</si>
  <si>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</si>
  <si>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</si>
  <si>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</si>
  <si>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</si>
  <si>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</si>
  <si>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</si>
  <si>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</si>
  <si>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</si>
  <si>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</si>
  <si>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</si>
  <si>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</si>
  <si>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</si>
  <si>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</si>
  <si>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</si>
  <si>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</si>
  <si>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</si>
  <si>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</si>
  <si>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</si>
  <si>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</si>
  <si>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</si>
  <si>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</si>
  <si>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</si>
  <si>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</si>
  <si>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</si>
  <si>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</si>
  <si>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</si>
  <si>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</si>
  <si>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</si>
  <si>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</si>
  <si>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</si>
  <si>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</si>
  <si>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</si>
  <si>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</si>
  <si>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</si>
  <si>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</si>
  <si>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</si>
  <si>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</si>
  <si>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</si>
  <si>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</si>
  <si>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</si>
  <si>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</si>
  <si>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</si>
  <si>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</si>
  <si>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</si>
  <si>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</si>
  <si>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</si>
  <si>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</si>
  <si>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</si>
  <si>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</si>
  <si>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</si>
  <si>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</si>
  <si>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</si>
  <si>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</si>
  <si>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</si>
  <si>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</si>
  <si>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</si>
  <si>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</si>
  <si>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</si>
  <si>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</si>
  <si>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</si>
  <si>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</si>
  <si>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</si>
  <si>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</si>
  <si>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</si>
  <si>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</si>
  <si>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</si>
  <si>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</si>
  <si>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</si>
  <si>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</si>
  <si>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</si>
  <si>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</si>
  <si>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</si>
  <si>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</si>
  <si>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</si>
  <si>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</si>
  <si>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</si>
  <si>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</si>
  <si>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</si>
  <si>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</si>
  <si>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</si>
  <si>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</si>
  <si>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</si>
  <si>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</si>
  <si>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</si>
  <si>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</si>
  <si>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</si>
  <si>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</si>
  <si>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</si>
  <si>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</si>
  <si>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</si>
  <si>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</si>
  <si>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</si>
  <si>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</si>
  <si>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</si>
  <si>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</si>
  <si>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</si>
  <si>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</si>
  <si>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</si>
  <si>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</si>
  <si>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</si>
  <si>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</si>
  <si>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</si>
  <si>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</si>
  <si>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</si>
  <si>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</si>
  <si>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</si>
  <si>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</si>
  <si>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</si>
  <si>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</si>
  <si>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</si>
  <si>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</si>
  <si>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</si>
  <si>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</si>
  <si>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</si>
  <si>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</si>
  <si>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</si>
  <si>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</si>
  <si>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</si>
  <si>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</si>
  <si>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</si>
  <si>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</si>
  <si>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</si>
  <si>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</si>
  <si>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</si>
  <si>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</si>
  <si>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</si>
  <si>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</si>
  <si>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</si>
  <si>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</si>
  <si>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</si>
  <si>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</si>
  <si>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</si>
  <si>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</si>
  <si>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</si>
  <si>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</si>
  <si>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</si>
  <si>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</si>
  <si>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</si>
  <si>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</si>
  <si>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</si>
  <si>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</si>
  <si>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</si>
  <si>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</si>
  <si>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</si>
  <si>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</si>
  <si>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</si>
  <si>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</si>
  <si>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</si>
  <si>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</si>
  <si>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</si>
  <si>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</si>
  <si>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</si>
  <si>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</si>
  <si>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</si>
  <si>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</si>
  <si>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</si>
  <si>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</si>
  <si>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</si>
  <si>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</si>
  <si>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</si>
  <si>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</si>
  <si>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</si>
  <si>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</si>
  <si>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</si>
  <si>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</si>
  <si>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</si>
  <si>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</si>
  <si>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</si>
  <si>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</si>
  <si>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</si>
  <si>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</si>
  <si>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</si>
  <si>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</si>
  <si>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</si>
  <si>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</si>
  <si>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</si>
  <si>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</si>
  <si>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</si>
  <si>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</si>
  <si>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</si>
  <si>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</si>
  <si>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</si>
  <si>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</si>
  <si>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</si>
  <si>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</si>
  <si>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</si>
  <si>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</si>
  <si>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</si>
  <si>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</si>
  <si>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</si>
  <si>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</si>
  <si>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</si>
  <si>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</si>
  <si>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</si>
  <si>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</si>
  <si>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</si>
  <si>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</si>
  <si>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</si>
  <si>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</si>
  <si>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</si>
  <si>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</si>
  <si>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</si>
  <si>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</si>
  <si>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</si>
  <si>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</si>
  <si>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</si>
  <si>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</si>
  <si>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</si>
  <si>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</si>
  <si>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</si>
  <si>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</si>
  <si>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</si>
  <si>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</si>
  <si>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</si>
  <si>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</si>
  <si>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</si>
  <si>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</si>
  <si>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</si>
  <si>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</si>
  <si>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</si>
  <si>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</si>
  <si>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</si>
  <si>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</si>
  <si>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</si>
  <si>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</si>
  <si>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</si>
  <si>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</si>
  <si>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</si>
  <si>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</si>
  <si>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</si>
  <si>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</si>
  <si>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</si>
  <si>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</si>
  <si>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</si>
  <si>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</si>
  <si>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</si>
  <si>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</si>
  <si>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</si>
  <si>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</si>
  <si>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</si>
  <si>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</si>
  <si>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</si>
  <si>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</si>
  <si>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</si>
  <si>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</si>
  <si>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</si>
  <si>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</si>
  <si>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</si>
  <si>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</si>
  <si>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</si>
  <si>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</si>
  <si>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</si>
  <si>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</si>
  <si>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</si>
  <si>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</si>
  <si>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</si>
  <si>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</si>
  <si>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</si>
  <si>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</si>
  <si>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</si>
  <si>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</si>
  <si>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</si>
  <si>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</si>
  <si>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</si>
  <si>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</si>
  <si>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</si>
  <si>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</si>
  <si>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</si>
  <si>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</si>
  <si>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</si>
  <si>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</si>
  <si>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</si>
  <si>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</si>
  <si>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</si>
  <si>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</si>
  <si>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</si>
  <si>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</si>
  <si>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</si>
  <si>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</si>
  <si>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</si>
  <si>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</si>
  <si>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</si>
  <si>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</si>
  <si>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</si>
  <si>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</si>
  <si>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</si>
  <si>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</si>
  <si>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</si>
  <si>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</si>
  <si>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</si>
  <si>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</si>
  <si>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</si>
  <si>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</si>
  <si>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</si>
  <si>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</si>
  <si>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</si>
  <si>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</si>
  <si>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</si>
  <si>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</si>
  <si>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</si>
  <si>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</si>
  <si>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</si>
  <si>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</si>
  <si>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</si>
  <si>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</si>
  <si>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</si>
  <si>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</si>
  <si>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</si>
  <si>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</si>
  <si>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</si>
  <si>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</si>
  <si>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</si>
  <si>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</si>
  <si>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</si>
  <si>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</si>
  <si>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</si>
  <si>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</si>
  <si>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</si>
  <si>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</si>
  <si>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</si>
  <si>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</si>
  <si>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</si>
  <si>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</si>
  <si>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</si>
  <si>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</si>
  <si>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</si>
  <si>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</si>
  <si>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</si>
  <si>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</si>
  <si>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</si>
  <si>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</si>
  <si>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</si>
  <si>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</si>
  <si>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</si>
  <si>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</si>
  <si>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</si>
  <si>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</si>
  <si>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</si>
  <si>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</si>
  <si>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</si>
  <si>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</si>
  <si>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</si>
  <si>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</si>
  <si>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</si>
  <si>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</si>
  <si>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</si>
  <si>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</si>
  <si>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</si>
  <si>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</si>
  <si>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</si>
  <si>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</si>
  <si>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</si>
  <si>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</si>
  <si>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</si>
  <si>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</si>
  <si>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</si>
  <si>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</si>
  <si>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</si>
  <si>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</si>
  <si>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</si>
  <si>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</si>
  <si>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</si>
  <si>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</si>
  <si>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</si>
  <si>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</si>
  <si>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</si>
  <si>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</si>
  <si>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</si>
  <si>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</si>
  <si>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</si>
  <si>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</si>
  <si>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</si>
  <si>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</si>
  <si>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</si>
  <si>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</si>
  <si>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</si>
  <si>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</si>
  <si>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</si>
  <si>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</si>
  <si>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</si>
  <si>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</si>
  <si>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</si>
  <si>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</si>
  <si>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</si>
  <si>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</si>
  <si>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</si>
  <si>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</si>
  <si>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</si>
  <si>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</si>
  <si>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</si>
  <si>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</si>
  <si>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</si>
  <si>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</si>
  <si>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</si>
  <si>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</si>
  <si>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</si>
  <si>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</si>
  <si>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</si>
  <si>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</si>
  <si>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</si>
  <si>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</si>
  <si>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</si>
  <si>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</si>
  <si>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</si>
  <si>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</si>
  <si>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</si>
  <si>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</si>
  <si>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</si>
  <si>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</si>
  <si>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</si>
  <si>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</si>
  <si>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</si>
  <si>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</si>
  <si>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</si>
  <si>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</si>
  <si>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</si>
  <si>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</si>
  <si>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</si>
  <si>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</si>
  <si>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</si>
  <si>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</si>
  <si>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</si>
  <si>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</si>
  <si>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</si>
  <si>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</si>
  <si>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</si>
  <si>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</si>
  <si>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</si>
  <si>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</si>
  <si>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</si>
  <si>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</si>
  <si>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</si>
  <si>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</si>
  <si>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</si>
  <si>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</si>
  <si>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</si>
  <si>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</si>
  <si>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</si>
  <si>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</si>
  <si>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</si>
  <si>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</si>
  <si>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</si>
  <si>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</si>
  <si>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</si>
  <si>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</si>
  <si>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</si>
  <si>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</si>
  <si>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</si>
  <si>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</si>
  <si>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</si>
  <si>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</si>
  <si>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</si>
  <si>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</si>
  <si>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</si>
  <si>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</si>
  <si>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</si>
  <si>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</si>
  <si>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</si>
  <si>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</si>
  <si>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</si>
  <si>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</si>
  <si>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</si>
  <si>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</si>
  <si>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</si>
  <si>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</si>
  <si>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</si>
  <si>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</si>
  <si>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</si>
  <si>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</si>
  <si>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</si>
  <si>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</si>
  <si>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</si>
  <si>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</si>
  <si>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</si>
  <si>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</si>
  <si>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</si>
  <si>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</si>
  <si>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</si>
  <si>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</si>
  <si>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</si>
  <si>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</si>
  <si>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</si>
  <si>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</si>
  <si>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</si>
  <si>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</si>
  <si>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</si>
  <si>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</si>
  <si>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</si>
  <si>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</si>
  <si>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</si>
  <si>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</si>
  <si>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</si>
  <si>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</si>
  <si>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</si>
  <si>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</si>
  <si>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</si>
  <si>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</si>
  <si>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</si>
  <si>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</si>
  <si>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</si>
  <si>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</si>
  <si>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</si>
  <si>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</si>
  <si>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</si>
  <si>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</si>
  <si>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</si>
  <si>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</si>
  <si>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</si>
  <si>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</si>
  <si>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</si>
  <si>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</si>
  <si>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</si>
  <si>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</si>
  <si>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</si>
  <si>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</si>
  <si>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</si>
  <si>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</si>
  <si>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</si>
  <si>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</si>
  <si>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</si>
  <si>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</si>
  <si>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</si>
  <si>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</si>
  <si>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</si>
  <si>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</si>
  <si>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</si>
  <si>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</si>
  <si>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</si>
  <si>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</si>
  <si>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</si>
  <si>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</si>
  <si>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</si>
  <si>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</si>
  <si>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</si>
  <si>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</si>
  <si>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</si>
  <si>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</si>
  <si>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</si>
  <si>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</si>
  <si>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</si>
  <si>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</si>
  <si>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</si>
  <si>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</si>
  <si>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</si>
  <si>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</si>
  <si>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</si>
  <si>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</si>
  <si>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</si>
  <si>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</si>
  <si>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</si>
  <si>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</si>
  <si>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</si>
  <si>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</si>
  <si>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</si>
  <si>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</si>
  <si>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</si>
  <si>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</si>
  <si>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</si>
  <si>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</si>
  <si>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</si>
  <si>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</si>
  <si>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</si>
  <si>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</si>
  <si>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</si>
  <si>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</si>
  <si>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</si>
  <si>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</si>
  <si>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</si>
  <si>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</si>
  <si>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</si>
  <si>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</si>
  <si>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</si>
  <si>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</si>
  <si>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</si>
  <si>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</si>
  <si>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</si>
  <si>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</si>
  <si>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</si>
  <si>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</si>
  <si>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</si>
  <si>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</si>
  <si>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</si>
  <si>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</si>
  <si>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</si>
  <si>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</si>
  <si>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</si>
  <si>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</si>
  <si>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</si>
  <si>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</si>
  <si>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</si>
  <si>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</si>
  <si>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</si>
  <si>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</si>
  <si>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</si>
  <si>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</si>
  <si>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</si>
  <si>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</si>
  <si>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</si>
  <si>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</si>
  <si>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</si>
  <si>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</si>
  <si>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</si>
  <si>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</si>
  <si>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</si>
  <si>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</si>
  <si>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</si>
  <si>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</si>
  <si>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</si>
  <si>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</si>
  <si>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</si>
  <si>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</si>
  <si>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</si>
  <si>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</si>
  <si>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</si>
  <si>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</si>
  <si>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</si>
  <si>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</si>
  <si>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</si>
  <si>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</si>
  <si>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</si>
  <si>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</si>
  <si>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</si>
  <si>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</si>
  <si>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</si>
  <si>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</si>
  <si>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</si>
  <si>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</si>
  <si>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</si>
  <si>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</si>
  <si>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</si>
  <si>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</si>
  <si>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</si>
  <si>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</si>
  <si>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</si>
  <si>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</si>
  <si>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</si>
  <si>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</si>
  <si>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</si>
  <si>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</si>
  <si>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</si>
  <si>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</si>
  <si>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</si>
  <si>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</si>
  <si>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</si>
  <si>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</si>
  <si>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</si>
  <si>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</si>
  <si>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</si>
  <si>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</si>
  <si>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</si>
  <si>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</si>
  <si>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</si>
  <si>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</si>
  <si>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</si>
  <si>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</si>
  <si>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</si>
  <si>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</si>
  <si>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</si>
  <si>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</si>
  <si>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</si>
  <si>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</si>
  <si>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</si>
  <si>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</si>
  <si>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</si>
  <si>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</si>
  <si>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</si>
  <si>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</si>
  <si>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</si>
  <si>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</si>
  <si>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</si>
  <si>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</si>
  <si>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</si>
  <si>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</si>
  <si>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</si>
  <si>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</si>
  <si>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</si>
  <si>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</si>
  <si>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</si>
  <si>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</si>
  <si>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</si>
  <si>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</si>
  <si>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</si>
  <si>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</si>
  <si>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</si>
  <si>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</si>
  <si>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</si>
  <si>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</si>
  <si>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</si>
  <si>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</si>
  <si>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</si>
  <si>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</si>
  <si>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</si>
  <si>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</si>
  <si>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</si>
  <si>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</si>
  <si>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</si>
  <si>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</si>
  <si>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</si>
  <si>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</si>
  <si>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</si>
  <si>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</si>
  <si>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</si>
  <si>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</si>
  <si>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</si>
  <si>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</si>
  <si>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</si>
  <si>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</si>
  <si>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</si>
  <si>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</si>
  <si>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</si>
  <si>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</si>
  <si>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</si>
  <si>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</si>
  <si>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</si>
  <si>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</si>
  <si>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</si>
  <si>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</si>
  <si>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</si>
  <si>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</si>
  <si>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</si>
  <si>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</si>
  <si>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</si>
  <si>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</si>
  <si>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</si>
  <si>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</si>
  <si>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</si>
  <si>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</si>
  <si>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</si>
  <si>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</si>
  <si>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</si>
  <si>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</si>
  <si>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</si>
  <si>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</si>
  <si>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</si>
  <si>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</si>
  <si>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</si>
  <si>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</si>
  <si>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</si>
  <si>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</si>
  <si>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</si>
  <si>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</si>
  <si>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</si>
  <si>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</si>
  <si>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</si>
  <si>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</si>
  <si>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</si>
  <si>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</si>
  <si>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</si>
  <si>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</si>
  <si>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</si>
  <si>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</si>
  <si>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</si>
  <si>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</si>
  <si>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</si>
  <si>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</si>
  <si>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</si>
  <si>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</si>
  <si>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</si>
  <si>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</si>
  <si>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</si>
  <si>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</si>
  <si>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</si>
  <si>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</si>
  <si>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</si>
  <si>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</si>
  <si>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</si>
  <si>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</si>
  <si>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</si>
  <si>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</si>
  <si>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</si>
  <si>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</si>
  <si>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</si>
  <si>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</si>
  <si>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</si>
  <si>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</si>
  <si>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</si>
  <si>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</si>
  <si>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</si>
  <si>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</si>
  <si>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</si>
  <si>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</si>
  <si>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</si>
  <si>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</si>
  <si>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</si>
  <si>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</si>
  <si>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</si>
  <si>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</si>
  <si>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</si>
  <si>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</si>
  <si>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</si>
  <si>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</si>
  <si>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</si>
  <si>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</si>
  <si>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</si>
  <si>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</si>
  <si>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</si>
  <si>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</si>
  <si>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</si>
  <si>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</si>
  <si>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</si>
  <si>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</si>
  <si>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</si>
  <si>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</si>
  <si>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</si>
  <si>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</si>
  <si>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</si>
  <si>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</si>
  <si>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</si>
  <si>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</si>
  <si>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</si>
  <si>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</si>
  <si>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</si>
  <si>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</si>
  <si>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</si>
  <si>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</si>
  <si>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</si>
  <si>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</si>
  <si>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</si>
  <si>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</si>
  <si>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</si>
  <si>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</si>
  <si>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</si>
  <si>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</si>
  <si>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</si>
  <si>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</si>
  <si>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</si>
  <si>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</si>
  <si>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</si>
  <si>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</si>
  <si>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</si>
  <si>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</si>
  <si>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</si>
  <si>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</si>
  <si>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</si>
  <si>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</si>
  <si>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</si>
  <si>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</si>
  <si>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</si>
  <si>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</si>
  <si>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</si>
  <si>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</si>
  <si>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</si>
  <si>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</si>
  <si>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</si>
  <si>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</si>
  <si>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</si>
  <si>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</si>
  <si>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</si>
  <si>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</si>
  <si>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</si>
  <si>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</si>
  <si>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</si>
  <si>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</si>
  <si>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</si>
  <si>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</si>
  <si>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</si>
  <si>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</si>
  <si>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</si>
  <si>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</si>
  <si>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</si>
  <si>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</si>
  <si>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</si>
  <si>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</si>
  <si>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</si>
  <si>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</si>
  <si>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</si>
  <si>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</si>
  <si>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</si>
  <si>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</si>
  <si>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</si>
  <si>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</si>
  <si>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</si>
  <si>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</si>
  <si>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3/10/22</t>
  </si>
  <si>
    <t>DO339-2(9)</t>
  </si>
  <si>
    <t>DO339-3(2)</t>
  </si>
  <si>
    <t>DO339-3(25)</t>
  </si>
  <si>
    <t>DO339-3(12)</t>
  </si>
  <si>
    <t>DO339-3(11)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</si>
  <si>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</si>
  <si>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</si>
  <si>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</si>
  <si>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</si>
  <si>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</si>
  <si>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</si>
  <si>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</si>
  <si>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</si>
  <si>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</si>
  <si>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</si>
  <si>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</si>
  <si>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</si>
  <si>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</si>
  <si>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</si>
  <si>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</si>
  <si>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</si>
  <si>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</si>
  <si>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</si>
  <si>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</si>
  <si>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</si>
  <si>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</si>
  <si>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</si>
  <si>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</si>
  <si>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</si>
  <si>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</si>
  <si>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</si>
  <si>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</si>
  <si>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</si>
  <si>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</si>
  <si>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</si>
  <si>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</si>
  <si>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</si>
  <si>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</si>
  <si>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</si>
  <si>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</si>
  <si>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</si>
  <si>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</si>
  <si>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</si>
  <si>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</si>
  <si>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</si>
  <si>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</si>
  <si>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</si>
  <si>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</si>
  <si>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</si>
  <si>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</si>
  <si>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</si>
  <si>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</si>
  <si>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</si>
  <si>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</si>
  <si>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</si>
  <si>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</si>
  <si>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</si>
  <si>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</si>
  <si>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</si>
  <si>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</si>
  <si>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</si>
  <si>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</si>
  <si>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</si>
  <si>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</si>
  <si>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</si>
  <si>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</si>
  <si>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</si>
  <si>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</si>
  <si>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</si>
  <si>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</si>
  <si>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</si>
  <si>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</si>
  <si>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</si>
  <si>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</si>
  <si>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</si>
  <si>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</si>
  <si>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</si>
  <si>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</si>
  <si>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</si>
  <si>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</si>
  <si>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</si>
  <si>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</si>
  <si>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</si>
  <si>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</si>
  <si>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</si>
  <si>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</si>
  <si>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</si>
  <si>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</si>
  <si>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</si>
  <si>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</si>
  <si>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</si>
  <si>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</si>
  <si>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</si>
  <si>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</si>
  <si>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</si>
  <si>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</si>
  <si>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</si>
  <si>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</si>
  <si>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</si>
  <si>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</si>
  <si>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29/11/22</t>
  </si>
  <si>
    <t xml:space="preserve">14/11/22, </t>
  </si>
  <si>
    <t xml:space="preserve">DO367(6), </t>
  </si>
  <si>
    <t>Gelcoat GPH (20kg)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</si>
  <si>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</si>
  <si>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</si>
  <si>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</si>
  <si>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</si>
  <si>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</si>
  <si>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</si>
  <si>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</si>
  <si>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</si>
  <si>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</si>
  <si>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</si>
  <si>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</si>
  <si>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</si>
  <si>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</si>
  <si>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</si>
  <si>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</si>
  <si>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</si>
  <si>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</si>
  <si>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</si>
  <si>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</si>
  <si>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</si>
  <si>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</si>
  <si>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</si>
  <si>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</si>
  <si>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</si>
  <si>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</si>
  <si>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</si>
  <si>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</si>
  <si>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</si>
  <si>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</si>
  <si>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</si>
  <si>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</si>
  <si>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</si>
  <si>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</si>
  <si>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</si>
  <si>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</si>
  <si>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 xml:space="preserve">Ban Hin </t>
  </si>
  <si>
    <t>RN Bosny Wax (15Kg)</t>
  </si>
  <si>
    <t>T27927</t>
  </si>
  <si>
    <t>T27943</t>
  </si>
  <si>
    <t>T27932</t>
  </si>
  <si>
    <t>T27931</t>
  </si>
  <si>
    <t>T27999</t>
  </si>
  <si>
    <t>RM Riveria Blue pigment B5 (1kg)</t>
  </si>
  <si>
    <t>T28034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</si>
  <si>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</si>
  <si>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</si>
  <si>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</si>
  <si>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</si>
  <si>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</si>
  <si>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</si>
  <si>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</si>
  <si>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</si>
  <si>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</si>
  <si>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</si>
  <si>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</si>
  <si>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</si>
  <si>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</si>
  <si>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>DO391(1)</t>
  </si>
  <si>
    <t>27/12/22</t>
  </si>
  <si>
    <t>RN Bosny Wax (12Kg)</t>
  </si>
  <si>
    <t>DO394(1)</t>
  </si>
  <si>
    <t>Ban Hin  Total</t>
  </si>
  <si>
    <t>DO372(6), DO386-1(4), DO386-3(2)</t>
  </si>
  <si>
    <t>22/12/22, 22/12/22, 23/12/22, 27/12/22, 5/1/23</t>
  </si>
  <si>
    <t>DO389-3(2), DO389-4(5), DO392(2), DO394(6), DO397-1(5)</t>
  </si>
  <si>
    <t>I-000663</t>
  </si>
  <si>
    <t>RJ Woven Roving E-600gm 1000mm (42Kg)</t>
  </si>
  <si>
    <t>T28098</t>
  </si>
  <si>
    <t>T28114</t>
  </si>
  <si>
    <t>T28117</t>
  </si>
  <si>
    <t>RM Pigment Paste Smooth Cream M19 (5kg)</t>
  </si>
  <si>
    <t>R000142387</t>
  </si>
  <si>
    <t>T28166</t>
  </si>
  <si>
    <t>RM Gelcoat GPH (20kg)</t>
  </si>
  <si>
    <t>T28169</t>
  </si>
  <si>
    <t>T28234</t>
  </si>
  <si>
    <t>RM Resin 3338NW (220Kg)</t>
  </si>
  <si>
    <t>RM Pigment Paste Light Grey G1 (5kg)</t>
  </si>
  <si>
    <t>RM Pigment Paste Light Grey G1 (2kg)</t>
  </si>
  <si>
    <t>RM Pigment Paste Pearl Grey G2 (2kg)</t>
  </si>
  <si>
    <t>RA Resin 9539 NW (225kg)</t>
  </si>
  <si>
    <t>9/12/22, 19/12/22, 22/12/22, 22/12/22, 23/12/22, 27/12/22, 30/12/22, 5/1/23</t>
  </si>
  <si>
    <t>DO386-3(1), DO389-2(6), DO389-3(4), DO389-4(5), DO392(5), DO394(10), DO396-1(5), DO397-2(4)</t>
  </si>
  <si>
    <t>17/12/22, 22/12/22, 30/12/22, 5/1/23</t>
  </si>
  <si>
    <t>DO389-1(1), DO389-3(2), DO396-1(1), DO397-2(2)</t>
  </si>
  <si>
    <t>6/1/23</t>
  </si>
  <si>
    <t>DO398(2)</t>
  </si>
  <si>
    <t>7/1/23</t>
  </si>
  <si>
    <t>DO399(10)</t>
  </si>
  <si>
    <t>20/12/22, 24/12/22, 30/12/22, 30/12/22, 6/1/23, 7/1/23, 9/1/23</t>
  </si>
  <si>
    <t>DO390(1), DO393(1), DO396-1(3), DO396-2(4), DO398(2), DO399(3), DO400(1)</t>
  </si>
  <si>
    <t>9/1/23</t>
  </si>
  <si>
    <t>DO400(12)</t>
  </si>
  <si>
    <t>27/12/22, 12/1/23</t>
  </si>
  <si>
    <t>DO394(4), DO406(4)</t>
  </si>
  <si>
    <t>12/1/23</t>
  </si>
  <si>
    <t>DO406(1)</t>
  </si>
  <si>
    <t>23/12/22, 27/12/22, 12/1/23</t>
  </si>
  <si>
    <t>D0392(1), DO394(1), DO406(1)</t>
  </si>
  <si>
    <t>DO408(1)</t>
  </si>
  <si>
    <t>5/1/23, 6/1/23, 7/1/23, 9/1/23, 9/1/23, 11/1/23, 12/1/23, 12/1/23, 13/1/23, 14/1/23, 14/1/23</t>
  </si>
  <si>
    <t>DO397-2(6), DO398(1), DO399(3), DO400(5), DO401(1), DO404(1), DO405(10), DO407(5), DO409(1), DO410(4), DO411(3)</t>
  </si>
  <si>
    <t>9/1/23, 11/1/23, 14/1/23, 16/1/23</t>
  </si>
  <si>
    <t>DO401(1), DO403(1), DO411(5), DO412(1)</t>
  </si>
  <si>
    <t>18/1/23</t>
  </si>
  <si>
    <t>DO414(48)</t>
  </si>
  <si>
    <t>18/1/23, 20/1/23</t>
  </si>
  <si>
    <t>DO414(1), DO416(1)</t>
  </si>
  <si>
    <t>23/12/22, 20/1/23</t>
  </si>
  <si>
    <t>DO392(1), DO416(1)</t>
  </si>
  <si>
    <t>18/1/23, 19/1/23</t>
  </si>
  <si>
    <t>27/1/23</t>
  </si>
  <si>
    <t>27/1/23, 27/1/23</t>
  </si>
  <si>
    <t>DO417(1), DO418(1)</t>
  </si>
  <si>
    <t>DO417(3)</t>
  </si>
  <si>
    <t>19/1/23, 20/1/23, 27/1/23, 30/1/23</t>
  </si>
  <si>
    <t>14/1/23, 19/1/23, 27/1/23, 30/1/23</t>
  </si>
  <si>
    <t>3/11/22, 14/11/22, 15/11/22, 3/12/22, 23/12/22. 20/1/23, 30/1/23</t>
  </si>
  <si>
    <t>9/1/23&amp;9/1/23, 12/1/23, 19/1/23, 30/1/23</t>
  </si>
  <si>
    <t>DO401&amp;402(1), DO407(1), DO415(1), DO419(1)</t>
  </si>
  <si>
    <t>14/1/23, 18/1/23, 20/1/23, 30/1/23</t>
  </si>
  <si>
    <t>DO411(2), DO414(10), DO416(5), DO419(4)</t>
  </si>
  <si>
    <t>26/9/22, 11/10/22, 29/11/22, 1/12/22, 27/1/23, 30/1/23</t>
  </si>
  <si>
    <t>DO335(1), DO343(1), DO373(1), DO378(3), DO418(1), DO420(2)</t>
  </si>
  <si>
    <t>2023 Total</t>
  </si>
  <si>
    <t>15/8/22, 26/8/22, 23/9/22, 24/9/22, 26/9/22, 26/9/22, 1/10/22</t>
  </si>
  <si>
    <r>
      <t xml:space="preserve">DO313(6), DO320(1), DO331(1), DO332(4), DO333(1), DO335(1), </t>
    </r>
    <r>
      <rPr>
        <sz val="11"/>
        <color rgb="FFFF0000"/>
        <rFont val="Calibri"/>
        <family val="2"/>
        <scheme val="minor"/>
      </rPr>
      <t>DO338(2)</t>
    </r>
  </si>
  <si>
    <r>
      <rPr>
        <sz val="11"/>
        <color rgb="FFFF0000"/>
        <rFont val="Calibri"/>
        <family val="2"/>
        <scheme val="minor"/>
      </rPr>
      <t>1/10/23</t>
    </r>
    <r>
      <rPr>
        <sz val="11"/>
        <rFont val="Calibri"/>
        <family val="2"/>
        <scheme val="minor"/>
      </rPr>
      <t>, 3/10/22, 1/10/22, 2/10/22, 11/10/22, 13/10/22, 13/10/22, 15/10/22, 17/10/22, 22/10/22, 31/10/22, 31/10/22, 1/11/22</t>
    </r>
  </si>
  <si>
    <r>
      <rPr>
        <sz val="11"/>
        <color rgb="FFFF0000"/>
        <rFont val="Calibri"/>
        <family val="2"/>
        <scheme val="minor"/>
      </rPr>
      <t>DO338(2), DO339-2(4)</t>
    </r>
    <r>
      <rPr>
        <sz val="11"/>
        <rFont val="Calibri"/>
        <family val="2"/>
        <scheme val="minor"/>
      </rPr>
      <t>, DO340(1), DO341(6), DO344(1), DO345(2), DO346(1), DO347(4), DO348(1), DO354(1), DO356-1(4), DO357(1), DO359(4)</t>
    </r>
  </si>
  <si>
    <t>17/11/22, 29/11/22, 29/11/22, 30/11/22, 6/12/22, 13/12/22, 14/12/22, 17/12/22, 22/12/22, 20/12/22, 23/12/22, 24/12/22, 27/12/22</t>
  </si>
  <si>
    <r>
      <t>DO369(1),</t>
    </r>
    <r>
      <rPr>
        <sz val="11"/>
        <color rgb="FFFF0000"/>
        <rFont val="Calibri"/>
        <family val="2"/>
        <scheme val="minor"/>
      </rPr>
      <t xml:space="preserve"> DO373(6)</t>
    </r>
    <r>
      <rPr>
        <sz val="11"/>
        <rFont val="Calibri"/>
        <family val="2"/>
        <scheme val="minor"/>
      </rPr>
      <t xml:space="preserve">, DO374(4), DO376(1), DO384(1), DO387(1), DO388(1), DO389-1(4), DO389-3(4), DO390(4), </t>
    </r>
    <r>
      <rPr>
        <sz val="11"/>
        <color rgb="FFFF0000"/>
        <rFont val="Calibri"/>
        <family val="2"/>
        <scheme val="minor"/>
      </rPr>
      <t>DO392(2)</t>
    </r>
    <r>
      <rPr>
        <sz val="11"/>
        <rFont val="Calibri"/>
        <family val="2"/>
        <scheme val="minor"/>
      </rPr>
      <t xml:space="preserve">, DO393(1), </t>
    </r>
    <r>
      <rPr>
        <sz val="11"/>
        <color rgb="FFFF0000"/>
        <rFont val="Calibri"/>
        <family val="2"/>
        <scheme val="minor"/>
      </rPr>
      <t>DO394(2)</t>
    </r>
  </si>
  <si>
    <r>
      <rPr>
        <sz val="11"/>
        <color rgb="FFFF0000"/>
        <rFont val="Calibri"/>
        <family val="2"/>
        <scheme val="minor"/>
      </rPr>
      <t>DO394(2)</t>
    </r>
    <r>
      <rPr>
        <sz val="11"/>
        <rFont val="Calibri"/>
        <family val="2"/>
        <scheme val="minor"/>
      </rPr>
      <t>, DO396-1(4), DO400(1), DO406(8), DO407(4), DO414(1)</t>
    </r>
  </si>
  <si>
    <t>DO414(7), DO416(2)</t>
  </si>
  <si>
    <t>27/12/22, 30/12/22, 9/1/23, 12/1/23, 12/1/23, 18/1/23</t>
  </si>
  <si>
    <t>5/1/23, 6/1/23, 7/1/23, 11/1/23, 16/1/23, 30/1/23</t>
  </si>
  <si>
    <t>DO397-2(4), DO398(6), DO399(4), DO404(1), DO412(1), DO419(4)</t>
  </si>
  <si>
    <r>
      <t xml:space="preserve">9/9/22, 9/9/22, 13/9/22, 15/9/22, </t>
    </r>
    <r>
      <rPr>
        <sz val="11"/>
        <color rgb="FFFF0000"/>
        <rFont val="Calibri"/>
        <family val="2"/>
        <scheme val="minor"/>
      </rPr>
      <t>28/9/22</t>
    </r>
    <r>
      <rPr>
        <sz val="11"/>
        <rFont val="Calibri"/>
        <family val="2"/>
        <scheme val="minor"/>
      </rPr>
      <t>, 28/9/22, 20/10/22, 5/11/22, 8/11/22, 9/11/22, 11/11/22</t>
    </r>
  </si>
  <si>
    <r>
      <t xml:space="preserve">DO324(1), DO326(1), DO327(4), DO330(1), </t>
    </r>
    <r>
      <rPr>
        <sz val="11"/>
        <color rgb="FFFF0000"/>
        <rFont val="Calibri"/>
        <family val="2"/>
        <scheme val="minor"/>
      </rPr>
      <t>DO336(1)</t>
    </r>
    <r>
      <rPr>
        <sz val="11"/>
        <rFont val="Calibri"/>
        <family val="2"/>
        <scheme val="minor"/>
      </rPr>
      <t>, DO337(1), DO351(4), DO362(1), DO364(1), DO365(1), DO366(4)</t>
    </r>
  </si>
  <si>
    <r>
      <t xml:space="preserve">D0360(1), DO367(2), DO368(2), </t>
    </r>
    <r>
      <rPr>
        <sz val="11"/>
        <color rgb="FFFF0000"/>
        <rFont val="Calibri"/>
        <family val="2"/>
        <scheme val="minor"/>
      </rPr>
      <t>DO381(2)</t>
    </r>
    <r>
      <rPr>
        <sz val="11"/>
        <rFont val="Calibri"/>
        <family val="2"/>
        <scheme val="minor"/>
      </rPr>
      <t>, DO392(2), DO416(3), DO419(4)</t>
    </r>
  </si>
  <si>
    <t>5/1/23</t>
  </si>
  <si>
    <t>DO397-3(5)</t>
  </si>
  <si>
    <t>DO407(5)</t>
  </si>
  <si>
    <t>11/1/23, 11/1/23, 12/1/23, 13/1/23, 18/1/23</t>
  </si>
  <si>
    <t>DO404(1), DO405(1). DO406(6), D0409(1), DO413(1)</t>
  </si>
  <si>
    <t>DO415(3), DO416(2), DO417(2), DO419(5)</t>
  </si>
  <si>
    <t>DO414(8), DO415(2)</t>
  </si>
  <si>
    <t>DO411(6), DO415(5), DO418(2), DO419(7)</t>
  </si>
  <si>
    <t>5/1/23, 7/1/23, 12/1/23</t>
  </si>
  <si>
    <t>30/12/22</t>
  </si>
  <si>
    <t>DO397-2(15), DO399(4), DO407(6)</t>
  </si>
  <si>
    <t>DO396-1(9)</t>
  </si>
  <si>
    <t>9/12/22, 13/12/22, 19/12/22,</t>
  </si>
  <si>
    <r>
      <rPr>
        <sz val="11"/>
        <color rgb="FFFF0000"/>
        <rFont val="Calibri"/>
        <family val="2"/>
        <scheme val="minor"/>
      </rPr>
      <t>DO386-3(30)</t>
    </r>
    <r>
      <rPr>
        <sz val="11"/>
        <rFont val="Calibri"/>
        <family val="2"/>
        <scheme val="minor"/>
      </rPr>
      <t>, DO387(2), DO389-2(8)</t>
    </r>
  </si>
  <si>
    <t>19/12/22, 22/12/22, 22/12/22, 20/12/22, 24/12/22</t>
  </si>
  <si>
    <r>
      <rPr>
        <sz val="11"/>
        <color rgb="FFFF0000"/>
        <rFont val="Calibri"/>
        <family val="2"/>
        <scheme val="minor"/>
      </rPr>
      <t>DO389-2(2), DO389-3(10)</t>
    </r>
    <r>
      <rPr>
        <sz val="11"/>
        <rFont val="Calibri"/>
        <family val="2"/>
        <scheme val="minor"/>
      </rPr>
      <t>, DO389-4(22), DO390(4),</t>
    </r>
    <r>
      <rPr>
        <sz val="11"/>
        <color rgb="FFFF0000"/>
        <rFont val="Calibri"/>
        <family val="2"/>
        <scheme val="minor"/>
      </rPr>
      <t xml:space="preserve"> DO393(2)</t>
    </r>
  </si>
  <si>
    <t>3/1/23</t>
  </si>
  <si>
    <t>DO397-1(30)</t>
  </si>
  <si>
    <t>24/12/22, 27/12/22, 28/12/22, 30/12/22, 9/1/23, 11/1/23</t>
  </si>
  <si>
    <t>DO393(1), DO394(10), DO395(4), DO396-1(20), DO400(2), DO405(3)</t>
  </si>
  <si>
    <t>DO406(10)</t>
  </si>
  <si>
    <t>6/1/23, 9/1/23, 11/1/23, 12/1/23, 14/1/23</t>
  </si>
  <si>
    <t xml:space="preserve"> 14/1/23, 16/1/23, 18/1/23, 19/1/23, 27/1/23, 30/1/23</t>
  </si>
  <si>
    <t>DO398(8), DO401(4), DO404(1), DO407(15), DO411(12)</t>
  </si>
  <si>
    <t>DO411(3), DO412(3), DO414(10), DO415(15), DO418(2), DO419(3)</t>
  </si>
  <si>
    <t>Ban Hing Hardware Sdn Bhd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</si>
</sst>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7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66FF99"/>
      <color rgb="FF99FFCC"/>
      <color rgb="FFFFFF66"/>
      <color rgb="FFCCFFCC"/>
      <color rgb="FFFFFF99"/>
      <color rgb="FF99FF99"/>
      <color rgb="FFFFFFCC"/>
      <color rgb="FFCCFFFF"/>
      <color rgb="FFCCEC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12</xdr:row>
          <xdr:rowOff>298450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45</xdr:row>
          <xdr:rowOff>285750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45</xdr:row>
          <xdr:rowOff>323850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45</xdr:row>
          <xdr:rowOff>260350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45</xdr:row>
          <xdr:rowOff>266700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45</xdr:row>
          <xdr:rowOff>190500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45</xdr:row>
          <xdr:rowOff>298450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45</xdr:row>
          <xdr:rowOff>228600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45</xdr:row>
          <xdr:rowOff>190500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45</xdr:row>
          <xdr:rowOff>285750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45</xdr:row>
          <xdr:rowOff>190500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444500</xdr:colOff>
          <xdr:row>45</xdr:row>
          <xdr:rowOff>228600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45</xdr:row>
          <xdr:rowOff>190500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45</xdr:row>
          <xdr:rowOff>228600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65</xdr:row>
          <xdr:rowOff>285750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65</xdr:row>
          <xdr:rowOff>165100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65</xdr:row>
          <xdr:rowOff>254000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65</xdr:row>
          <xdr:rowOff>285750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65</xdr:row>
          <xdr:rowOff>254000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65</xdr:row>
          <xdr:rowOff>298450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65</xdr:row>
          <xdr:rowOff>260350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65</xdr:row>
          <xdr:rowOff>203200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65</xdr:row>
          <xdr:rowOff>190500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65</xdr:row>
          <xdr:rowOff>241300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65</xdr:row>
          <xdr:rowOff>241300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79</xdr:row>
          <xdr:rowOff>241300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79</xdr:row>
          <xdr:rowOff>266700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79</xdr:row>
          <xdr:rowOff>285750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79</xdr:row>
          <xdr:rowOff>215900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79</xdr:row>
          <xdr:rowOff>165100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79</xdr:row>
          <xdr:rowOff>215900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431800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90</xdr:row>
          <xdr:rowOff>127000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90</xdr:row>
          <xdr:rowOff>260350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90</xdr:row>
          <xdr:rowOff>165100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90</xdr:row>
          <xdr:rowOff>228600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108</xdr:row>
          <xdr:rowOff>171450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438150</xdr:colOff>
          <xdr:row>108</xdr:row>
          <xdr:rowOff>298450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108</xdr:row>
          <xdr:rowOff>101600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108</xdr:row>
          <xdr:rowOff>203200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108</xdr:row>
          <xdr:rowOff>190500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108</xdr:row>
          <xdr:rowOff>165100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108</xdr:row>
          <xdr:rowOff>165100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45</xdr:row>
          <xdr:rowOff>241300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45</xdr:row>
          <xdr:rowOff>228600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65</xdr:row>
          <xdr:rowOff>241300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79</xdr:row>
          <xdr:rowOff>165100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108</xdr:row>
          <xdr:rowOff>203200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108</xdr:row>
          <xdr:rowOff>215900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323850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127</xdr:row>
          <xdr:rowOff>241300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127</xdr:row>
          <xdr:rowOff>190500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127</xdr:row>
          <xdr:rowOff>298450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127</xdr:row>
          <xdr:rowOff>228600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444500</xdr:colOff>
          <xdr:row>127</xdr:row>
          <xdr:rowOff>260350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127</xdr:row>
          <xdr:rowOff>190500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444500</xdr:colOff>
          <xdr:row>127</xdr:row>
          <xdr:rowOff>241300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444500</xdr:colOff>
          <xdr:row>127</xdr:row>
          <xdr:rowOff>228600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127</xdr:row>
          <xdr:rowOff>165100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127</xdr:row>
          <xdr:rowOff>241300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444500</xdr:colOff>
          <xdr:row>127</xdr:row>
          <xdr:rowOff>209550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133</xdr:row>
          <xdr:rowOff>190500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133</xdr:row>
          <xdr:rowOff>228600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133</xdr:row>
          <xdr:rowOff>165100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45</xdr:row>
          <xdr:rowOff>323850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133</xdr:row>
          <xdr:rowOff>165100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285750</xdr:colOff>
          <xdr:row>138</xdr:row>
          <xdr:rowOff>165100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6350</xdr:colOff>
          <xdr:row>138</xdr:row>
          <xdr:rowOff>171450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444500</xdr:colOff>
          <xdr:row>138</xdr:row>
          <xdr:rowOff>247650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444500</xdr:colOff>
          <xdr:row>141</xdr:row>
          <xdr:rowOff>12700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141</xdr:row>
          <xdr:rowOff>215900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444500</xdr:colOff>
          <xdr:row>149</xdr:row>
          <xdr:rowOff>228600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444500</xdr:colOff>
          <xdr:row>149</xdr:row>
          <xdr:rowOff>228600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444500</xdr:colOff>
          <xdr:row>149</xdr:row>
          <xdr:rowOff>247650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444500</xdr:colOff>
          <xdr:row>161</xdr:row>
          <xdr:rowOff>215900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444500</xdr:colOff>
          <xdr:row>161</xdr:row>
          <xdr:rowOff>209550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438150</xdr:colOff>
          <xdr:row>161</xdr:row>
          <xdr:rowOff>209550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161</xdr:row>
          <xdr:rowOff>127000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444500</xdr:colOff>
          <xdr:row>161</xdr:row>
          <xdr:rowOff>190500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444500</xdr:colOff>
          <xdr:row>161</xdr:row>
          <xdr:rowOff>215900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444500</xdr:colOff>
          <xdr:row>149</xdr:row>
          <xdr:rowOff>247650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444500</xdr:colOff>
          <xdr:row>161</xdr:row>
          <xdr:rowOff>152400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444500</xdr:colOff>
          <xdr:row>161</xdr:row>
          <xdr:rowOff>190500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444500</xdr:colOff>
          <xdr:row>161</xdr:row>
          <xdr:rowOff>215900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163</xdr:row>
          <xdr:rowOff>101600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482600</xdr:colOff>
          <xdr:row>168</xdr:row>
          <xdr:rowOff>6350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168</xdr:row>
          <xdr:rowOff>254000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482600</xdr:colOff>
          <xdr:row>168</xdr:row>
          <xdr:rowOff>279400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482600</xdr:colOff>
          <xdr:row>168</xdr:row>
          <xdr:rowOff>254000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438150</xdr:colOff>
          <xdr:row>193</xdr:row>
          <xdr:rowOff>196850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193</xdr:row>
          <xdr:rowOff>190500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193</xdr:row>
          <xdr:rowOff>209550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193</xdr:row>
          <xdr:rowOff>196850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438150</xdr:colOff>
          <xdr:row>168</xdr:row>
          <xdr:rowOff>311150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444500</xdr:colOff>
          <xdr:row>193</xdr:row>
          <xdr:rowOff>228600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438150</xdr:colOff>
          <xdr:row>193</xdr:row>
          <xdr:rowOff>228600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193</xdr:row>
          <xdr:rowOff>273050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193</xdr:row>
          <xdr:rowOff>254000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508000</xdr:colOff>
          <xdr:row>193</xdr:row>
          <xdr:rowOff>285750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508000</xdr:colOff>
          <xdr:row>193</xdr:row>
          <xdr:rowOff>266700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444500</xdr:colOff>
          <xdr:row>193</xdr:row>
          <xdr:rowOff>241300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108</xdr:row>
          <xdr:rowOff>215900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108</xdr:row>
          <xdr:rowOff>203200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127</xdr:row>
          <xdr:rowOff>203200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444500</xdr:colOff>
          <xdr:row>193</xdr:row>
          <xdr:rowOff>228600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193</xdr:row>
          <xdr:rowOff>241300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444500</xdr:colOff>
          <xdr:row>193</xdr:row>
          <xdr:rowOff>254000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193</xdr:row>
          <xdr:rowOff>120650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444500</xdr:colOff>
          <xdr:row>193</xdr:row>
          <xdr:rowOff>241300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444500</xdr:colOff>
          <xdr:row>197</xdr:row>
          <xdr:rowOff>215900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273050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482600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444500</xdr:colOff>
          <xdr:row>200</xdr:row>
          <xdr:rowOff>482600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444500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482600</xdr:colOff>
          <xdr:row>221</xdr:row>
          <xdr:rowOff>444500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482600</xdr:colOff>
          <xdr:row>236</xdr:row>
          <xdr:rowOff>241300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221</xdr:row>
          <xdr:rowOff>266700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444500</xdr:colOff>
          <xdr:row>210</xdr:row>
          <xdr:rowOff>247650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438150</xdr:colOff>
          <xdr:row>236</xdr:row>
          <xdr:rowOff>349250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444500</xdr:colOff>
          <xdr:row>250</xdr:row>
          <xdr:rowOff>285750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221</xdr:row>
          <xdr:rowOff>228600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438150</xdr:colOff>
          <xdr:row>250</xdr:row>
          <xdr:rowOff>361950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236</xdr:row>
          <xdr:rowOff>285750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236</xdr:row>
          <xdr:rowOff>241300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438150</xdr:colOff>
          <xdr:row>236</xdr:row>
          <xdr:rowOff>323850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236</xdr:row>
          <xdr:rowOff>241300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444500</xdr:colOff>
          <xdr:row>248</xdr:row>
          <xdr:rowOff>254000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387350</xdr:colOff>
          <xdr:row>248</xdr:row>
          <xdr:rowOff>330200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236</xdr:row>
          <xdr:rowOff>285750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438150</xdr:colOff>
          <xdr:row>248</xdr:row>
          <xdr:rowOff>158750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248</xdr:row>
          <xdr:rowOff>285750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248</xdr:row>
          <xdr:rowOff>298450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121.974542013886" createdVersion="8" refreshedVersion="8" minRefreshableVersion="3" recordCount="479" xr:uid="{284CD709-5302-4E40-80A5-81093DD37FDA}">
  <cacheSource type="worksheet">
    <worksheetSource ref="A5:R484" sheet="Raw Inventory"/>
  </cacheSource>
  <cacheFields count="18">
    <cacheField name="Date" numFmtId="14">
      <sharedItems containsDate="1" containsMixedTypes="1" minDate="2019-12-19T00:00:00" maxDate="2023-02-01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3" count="5">
        <n v="2019"/>
        <n v="2020"/>
        <n v="2021"/>
        <n v="2022"/>
        <n v="2023"/>
      </sharedItems>
    </cacheField>
    <cacheField name="Invoice No" numFmtId="0">
      <sharedItems containsBlank="1" containsMixedTypes="1" containsNumber="1" containsInteger="1" minValue="13101" maxValue="100620" count="208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n v="45115"/>
        <s v="T27848"/>
        <n v="45183"/>
        <s v="T27856"/>
        <s v="T27890"/>
        <n v="45223"/>
        <s v="T27932"/>
        <s v="T27927"/>
        <s v="T27891"/>
        <n v="45234"/>
        <s v="T27931"/>
        <s v="T27999"/>
        <n v="45280"/>
        <s v="T27943"/>
        <n v="45330"/>
        <s v="T28034"/>
        <n v="45389"/>
        <s v="I-000663"/>
        <n v="45431"/>
        <n v="45432"/>
        <s v="T28098"/>
        <s v="T28114"/>
        <s v="T28117"/>
        <n v="45433"/>
        <n v="45435"/>
        <n v="45443"/>
        <n v="45453"/>
        <s v="R000142387"/>
        <s v="T28166"/>
        <s v="T28169"/>
        <n v="45506"/>
        <s v="T28234"/>
        <n v="45548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52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Gelcoat GPH (20kg)"/>
        <s v="RM Steel Roller 4&quot; 10mm"/>
        <s v="RM Steel Roller 4&quot; 16mm"/>
        <s v="RM Riveria Blue pigment B5 (1kg)"/>
        <s v="RJ Woven Roving E-600gm 1000mm (42Kg)"/>
        <s v="RM Pigment Paste Smooth Cream M19 (5kg)"/>
        <s v="RM Resin 3338NW (220Kg)"/>
        <s v="RM Pigment Paste Light Grey G1 (5kg)"/>
        <s v="RM Pigment Paste Light Grey G1 (2kg)"/>
        <s v="RM Pigment Paste Pearl Grey G2 (2kg)"/>
        <s v="RA Resin 9539 NW (225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96"/>
    </cacheField>
    <cacheField name="Packaging" numFmtId="0">
      <sharedItems/>
    </cacheField>
    <cacheField name="Unit Price" numFmtId="0">
      <sharedItems containsSemiMixedTypes="0" containsString="0" containsNumber="1" minValue="2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212068.2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8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79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, 27/1/23, 30/1/23"/>
    <n v="9"/>
    <n v="6"/>
    <s v="DO335(1), DO343(1), DO373(1), DO378(3), DO418(1), DO420(2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"/>
    <n v="16"/>
    <n v="0"/>
    <s v="DO313(6), DO320(1), DO331(1), DO332(4), DO333(1), DO335(1), DO338(2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8/9/22, 20/10/22, 5/11/22, 8/11/22, 9/11/22, 11/11/22"/>
    <n v="20"/>
    <n v="0"/>
    <s v="DO324(1), DO326(1), DO327(4), DO330(1), DO336(1), DO337(1), DO351(4), DO362(1), DO364(1), DO365(1), DO366(4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1/10/23, 3/10/22, 1/10/22, 2/10/22, 11/10/22, 13/10/22, 13/10/22, 15/10/22, 17/10/22, 22/10/22, 31/10/22, 31/10/22, 1/11/22"/>
    <n v="32"/>
    <n v="0"/>
    <s v="DO338(2), DO339-2(4), DO340(1), DO341(6), DO344(1), DO345(2), DO346(1), DO347(4), DO348(1), DO354(1), DO356-1(4), DO357(1), DO359(4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. 20/1/23, 30/1/23"/>
    <n v="16"/>
    <n v="0"/>
    <s v="D0360(1), DO367(2), DO368(2), DO381(2), DO392(2), DO416(3), DO419(4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s v="23/12/22, 27/12/22, 12/1/23"/>
    <n v="3"/>
    <n v="0"/>
    <s v="D0392(1), DO394(1), DO406(1)"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386-3(2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5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5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"/>
    <n v="32"/>
    <n v="0"/>
    <s v="DO369(1), DO373(6), DO374(4), DO376(1), DO384(1), DO387(1), DO388(1), DO389-1(4), DO389-3(4), DO390(4), DO392(2), DO393(1), DO394(2)"/>
    <m/>
  </r>
  <r>
    <d v="2022-11-17T00:00:00"/>
    <x v="6"/>
    <x v="3"/>
    <x v="175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Delivered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6"/>
    <x v="14"/>
    <s v="Gelcoat GPH (20kg)"/>
    <x v="141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7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7"/>
    <x v="0"/>
    <s v="RA CSM 450 TWL 79m(L) x 1040mm(W) (30kg)"/>
    <x v="124"/>
    <s v="Delivered"/>
    <n v="40"/>
    <s v="Roll"/>
    <n v="177"/>
    <n v="7080"/>
    <n v="1955474.35"/>
    <s v="9/12/22, 13/12/22, 19/12/22,"/>
    <n v="40"/>
    <n v="0"/>
    <s v="DO386-3(30), DO387(2), DO389-2(8)"/>
    <m/>
  </r>
  <r>
    <d v="2022-11-30T00:00:00"/>
    <x v="6"/>
    <x v="3"/>
    <x v="178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79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79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0"/>
    <x v="0"/>
    <s v="RA Talcum Powder (25kg)"/>
    <x v="10"/>
    <s v="Delivered"/>
    <n v="40"/>
    <s v="Bag"/>
    <n v="32.5"/>
    <n v="1300"/>
    <n v="1958810.35"/>
    <s v="9/12/22, 19/12/22, 22/12/22, 22/12/22, 23/12/22, 27/12/22, 30/12/22, 5/1/23"/>
    <n v="40"/>
    <n v="0"/>
    <s v="DO386-3(1), DO389-2(6), DO389-3(4), DO389-4(5), DO392(5), DO394(10), DO396-1(5), DO397-2(4)"/>
    <m/>
  </r>
  <r>
    <d v="2022-12-05T00:00:00"/>
    <x v="0"/>
    <x v="3"/>
    <x v="180"/>
    <x v="0"/>
    <s v="RA Butanox M50 (5kg)"/>
    <x v="7"/>
    <s v="Delivered"/>
    <n v="20"/>
    <s v="Bottle"/>
    <n v="95"/>
    <n v="1900"/>
    <n v="1960710.35"/>
    <s v="27/12/22, 30/12/22, 9/1/23, 12/1/23, 12/1/23, 18/1/23"/>
    <n v="20"/>
    <n v="0"/>
    <s v="DO394(2), DO396-1(4), DO400(1), DO406(8), DO407(4), DO414(1)"/>
    <m/>
  </r>
  <r>
    <d v="2022-12-05T00:00:00"/>
    <x v="0"/>
    <x v="3"/>
    <x v="181"/>
    <x v="14"/>
    <s v="RM Resin 3338W (220Kg)"/>
    <x v="123"/>
    <s v="Delivered"/>
    <n v="20"/>
    <s v="Drum"/>
    <n v="1584"/>
    <n v="31680"/>
    <n v="1992390.35"/>
    <s v="22/12/22, 22/12/22, 23/12/22, 27/12/22, 5/1/23"/>
    <n v="20"/>
    <n v="0"/>
    <s v="DO389-3(2), DO389-4(5), DO392(2), DO394(6), DO397-1(5)"/>
    <m/>
  </r>
  <r>
    <d v="2022-12-05T00:00:00"/>
    <x v="0"/>
    <x v="3"/>
    <x v="182"/>
    <x v="14"/>
    <s v="RM Woven Roing 600 1000mm (40kg)"/>
    <x v="131"/>
    <s v="Delivered"/>
    <n v="20"/>
    <s v="Roll"/>
    <n v="202"/>
    <n v="4040"/>
    <n v="1996430.35"/>
    <s v="9/12/22"/>
    <n v="20"/>
    <n v="0"/>
    <s v="DO386-3(20)"/>
    <m/>
  </r>
  <r>
    <d v="2022-12-05T00:00:00"/>
    <x v="0"/>
    <x v="3"/>
    <x v="183"/>
    <x v="14"/>
    <s v="RM Steel Roller 4&quot; 10mm"/>
    <x v="142"/>
    <s v="Ex"/>
    <n v="2"/>
    <s v="Pc"/>
    <n v="20.8"/>
    <n v="41.6"/>
    <n v="1996471.9500000002"/>
    <s v="5/12/2022"/>
    <n v="1"/>
    <n v="1"/>
    <s v="DO383(1)"/>
    <m/>
  </r>
  <r>
    <d v="2022-12-05T00:00:00"/>
    <x v="0"/>
    <x v="3"/>
    <x v="183"/>
    <x v="14"/>
    <s v="RM Steel Roller 4&quot; 16mm"/>
    <x v="143"/>
    <s v="Ex"/>
    <n v="2"/>
    <s v="Pc"/>
    <n v="23.9"/>
    <n v="47.8"/>
    <n v="199651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9670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201096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2012545.7500000002"/>
    <s v="9/12/2022"/>
    <n v="1"/>
    <n v="0"/>
    <s v="DO386-2(1)"/>
    <m/>
  </r>
  <r>
    <d v="2022-12-08T00:00:00"/>
    <x v="0"/>
    <x v="3"/>
    <x v="182"/>
    <x v="14"/>
    <s v="RM Woven Roing 600 1000mm (40kg)"/>
    <x v="131"/>
    <s v="Delivered"/>
    <n v="5"/>
    <s v="Roll"/>
    <n v="192"/>
    <n v="960"/>
    <n v="2013505.7500000002"/>
    <s v="19/12/22"/>
    <n v="5"/>
    <n v="0"/>
    <s v="DO389-2(5)"/>
    <m/>
  </r>
  <r>
    <d v="2022-12-08T00:00:00"/>
    <x v="0"/>
    <x v="3"/>
    <x v="186"/>
    <x v="14"/>
    <s v="RM Woven Roing 600 1000mm (40kg)"/>
    <x v="131"/>
    <s v="Delivered"/>
    <n v="15"/>
    <s v="Roll"/>
    <n v="192"/>
    <n v="2880"/>
    <n v="201638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2020285.7500000002"/>
    <s v="17/12/22, 22/12/22, 30/12/22, 5/1/23"/>
    <n v="6"/>
    <n v="0"/>
    <s v="DO389-1(1), DO389-3(2), DO396-1(1), DO397-2(2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2027365.7500000002"/>
    <s v="19/12/22, 22/12/22, 22/12/22, 20/12/22, 24/12/22"/>
    <n v="40"/>
    <n v="0"/>
    <s v="DO389-2(2), DO389-3(10), DO389-4(22), DO390(4), DO393(2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51125.7500000002"/>
    <s v="20/12/22, 24/12/22, 30/12/22, 30/12/22, 6/1/23, 7/1/23, 9/1/23"/>
    <n v="15"/>
    <n v="0"/>
    <s v="DO390(1), DO393(1), DO396-1(3), DO396-2(4), DO398(2), DO399(3), DO400(1)"/>
    <m/>
  </r>
  <r>
    <d v="2022-12-19T00:00:00"/>
    <x v="0"/>
    <x v="3"/>
    <x v="189"/>
    <x v="0"/>
    <s v="RA CSM 450 TWL 79m(L) x 1040mm(W) (30kg)"/>
    <x v="124"/>
    <s v="Delivered"/>
    <n v="40"/>
    <s v="Roll"/>
    <n v="177"/>
    <n v="7080"/>
    <n v="2058205.7500000002"/>
    <s v="24/12/22, 27/12/22, 28/12/22, 30/12/22, 9/1/23, 11/1/23"/>
    <n v="40"/>
    <n v="0"/>
    <s v="DO393(1), DO394(10), DO395(4), DO396-1(20), DO400(2), DO405(3)"/>
    <m/>
  </r>
  <r>
    <d v="2022-12-20T00:00:00"/>
    <x v="0"/>
    <x v="3"/>
    <x v="186"/>
    <x v="14"/>
    <s v="RM Woven Roing 600 1000mm (40kg)"/>
    <x v="131"/>
    <s v="Delivered"/>
    <n v="10"/>
    <s v="Roll"/>
    <n v="202"/>
    <n v="2020"/>
    <n v="2060225.7500000002"/>
    <s v="30/12/22"/>
    <n v="9"/>
    <n v="1"/>
    <s v="DO396-1(9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61525.7500000002"/>
    <s v="5/1/23, 6/1/23, 7/1/23, 9/1/23, 9/1/23, 11/1/23, 12/1/23, 12/1/23, 13/1/23, 14/1/23, 14/1/23"/>
    <n v="40"/>
    <n v="0"/>
    <s v="DO397-2(6), DO398(1), DO399(3), DO400(5), DO401(1), DO404(1), DO405(10), DO407(5), DO409(1), DO410(4), DO411(3)"/>
    <m/>
  </r>
  <r>
    <d v="2022-12-20T00:00:00"/>
    <x v="0"/>
    <x v="3"/>
    <x v="186"/>
    <x v="14"/>
    <s v="RM Riveria Blue pigment B5 (1kg)"/>
    <x v="144"/>
    <s v="Ex"/>
    <n v="1"/>
    <s v="Tin"/>
    <n v="36"/>
    <n v="36"/>
    <n v="206156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63101.7500000002"/>
    <s v="23/12/22, 20/1/23"/>
    <n v="2"/>
    <n v="2"/>
    <s v="DO392(1), DO416(1)"/>
    <m/>
  </r>
  <r>
    <d v="2022-12-27T00:00:00"/>
    <x v="0"/>
    <x v="3"/>
    <x v="190"/>
    <x v="14"/>
    <s v="RM Brush 3&quot; (12Pc)"/>
    <x v="128"/>
    <s v="Ex"/>
    <n v="8"/>
    <s v="Box"/>
    <n v="30"/>
    <n v="240"/>
    <n v="2063341.7500000002"/>
    <s v="27/12/22, 12/1/23"/>
    <n v="8"/>
    <n v="0"/>
    <s v="DO394(4), DO406(4)"/>
    <m/>
  </r>
  <r>
    <d v="2023-01-03T00:00:00"/>
    <x v="7"/>
    <x v="4"/>
    <x v="191"/>
    <x v="0"/>
    <s v="RA Resin 3338W (220Kg)"/>
    <x v="125"/>
    <s v="Ex"/>
    <n v="5"/>
    <s v="Drum"/>
    <n v="1485"/>
    <n v="7425"/>
    <n v="2070766.7500000002"/>
    <s v="5/1/23"/>
    <n v="5"/>
    <n v="0"/>
    <s v="DO397-3(5)"/>
    <m/>
  </r>
  <r>
    <d v="2023-01-03T00:00:00"/>
    <x v="7"/>
    <x v="4"/>
    <x v="191"/>
    <x v="0"/>
    <s v="RA CSM 450 TWL 79m(L) x 1040mm(W) (30kg)"/>
    <x v="124"/>
    <s v="Ex"/>
    <n v="30"/>
    <s v="Roll"/>
    <n v="174"/>
    <n v="5220"/>
    <n v="2075986.7500000002"/>
    <s v="3/1/23"/>
    <n v="30"/>
    <n v="0"/>
    <s v="DO397-1(30)"/>
    <m/>
  </r>
  <r>
    <d v="2023-01-04T00:00:00"/>
    <x v="7"/>
    <x v="4"/>
    <x v="192"/>
    <x v="11"/>
    <s v="RJ Woven Roving E-600gm 1000mm (42Kg)"/>
    <x v="145"/>
    <s v="Ex"/>
    <n v="25"/>
    <s v="Roll"/>
    <n v="168"/>
    <n v="4200"/>
    <n v="2080186.7500000002"/>
    <s v="5/1/23, 7/1/23, 12/1/23"/>
    <n v="25"/>
    <n v="0"/>
    <s v="DO397-2(15), DO399(4), DO407(6)"/>
    <m/>
  </r>
  <r>
    <d v="2023-01-04T00:00:00"/>
    <x v="7"/>
    <x v="4"/>
    <x v="192"/>
    <x v="11"/>
    <s v="RJ Mepoxe (5kg)"/>
    <x v="88"/>
    <s v="Ex"/>
    <n v="24"/>
    <s v="Bottle"/>
    <n v="50"/>
    <n v="1200"/>
    <n v="2081386.7500000002"/>
    <s v="5/1/23, 6/1/23, 7/1/23, 11/1/23, 16/1/23, 30/1/23"/>
    <n v="20"/>
    <n v="4"/>
    <s v="DO397-2(4), DO398(6), DO399(4), DO404(1), DO412(1), DO419(4)"/>
    <m/>
  </r>
  <r>
    <d v="2023-01-05T00:00:00"/>
    <x v="7"/>
    <x v="4"/>
    <x v="193"/>
    <x v="0"/>
    <s v="RA Resin 3338W (220Kg)"/>
    <x v="125"/>
    <s v="Ex"/>
    <n v="5"/>
    <s v="Drum"/>
    <n v="1397"/>
    <n v="6985"/>
    <n v="2088371.7500000002"/>
    <s v="12/1/23"/>
    <n v="5"/>
    <n v="0"/>
    <s v="DO407(5)"/>
    <m/>
  </r>
  <r>
    <d v="2023-01-06T00:00:00"/>
    <x v="7"/>
    <x v="4"/>
    <x v="194"/>
    <x v="0"/>
    <s v="RA Resin 3338W (220Kg)"/>
    <x v="125"/>
    <s v="Delivered"/>
    <n v="10"/>
    <s v="Drum"/>
    <n v="1441"/>
    <n v="14410"/>
    <n v="2102781.75"/>
    <s v="11/1/23, 11/1/23, 12/1/23, 13/1/23, 18/1/23"/>
    <n v="10"/>
    <n v="0"/>
    <s v="DO404(1), DO405(1). DO406(6), D0409(1), DO413(1)"/>
    <m/>
  </r>
  <r>
    <d v="2023-01-06T00:00:00"/>
    <x v="7"/>
    <x v="4"/>
    <x v="195"/>
    <x v="14"/>
    <s v="RM Resin 3317AW (220Kg)"/>
    <x v="111"/>
    <s v="Delivered"/>
    <n v="15"/>
    <s v="Drum"/>
    <n v="1540"/>
    <n v="23100"/>
    <n v="2125881.75"/>
    <s v="9/1/23, 11/1/23, 14/1/23, 16/1/23"/>
    <n v="8"/>
    <n v="7"/>
    <s v="DO401(1), DO403(1), DO411(5), DO412(1)"/>
    <m/>
  </r>
  <r>
    <d v="2023-01-06T00:00:00"/>
    <x v="7"/>
    <x v="4"/>
    <x v="196"/>
    <x v="14"/>
    <s v="RM Pigment Paste Smooth Cream M19 (25kg)"/>
    <x v="92"/>
    <s v="Delivered"/>
    <n v="6"/>
    <s v="Pail"/>
    <n v="650"/>
    <n v="3900"/>
    <n v="2129781.75"/>
    <s v="9/1/23&amp;9/1/23, 12/1/23, 19/1/23, 30/1/23"/>
    <n v="4"/>
    <n v="2"/>
    <s v="DO401&amp;402(1), DO407(1), DO415(1), DO419(1)"/>
    <m/>
  </r>
  <r>
    <d v="2023-01-06T00:00:00"/>
    <x v="7"/>
    <x v="4"/>
    <x v="197"/>
    <x v="14"/>
    <s v="RM Pigment Paste Smooth Cream M19 (5kg)"/>
    <x v="146"/>
    <s v="Delivered"/>
    <n v="2"/>
    <s v="Tin"/>
    <n v="130"/>
    <n v="260"/>
    <n v="2130041.75"/>
    <s v="6/1/23"/>
    <n v="2"/>
    <n v="0"/>
    <s v="DO398(2)"/>
    <m/>
  </r>
  <r>
    <d v="2023-01-06T00:00:00"/>
    <x v="7"/>
    <x v="4"/>
    <x v="197"/>
    <x v="14"/>
    <s v="RM CSM 450 79m(L) x 1040mm(W) (30kg)"/>
    <x v="130"/>
    <s v="Delivered"/>
    <n v="10"/>
    <s v="Roll"/>
    <n v="186"/>
    <n v="1860"/>
    <n v="2131901.75"/>
    <s v="7/1/23"/>
    <n v="10"/>
    <n v="0"/>
    <s v="DO399(10)"/>
    <m/>
  </r>
  <r>
    <d v="2023-01-12T00:00:00"/>
    <x v="7"/>
    <x v="4"/>
    <x v="192"/>
    <x v="11"/>
    <s v="RJ Woven Roving E-600gm 1000mm (42Kg)"/>
    <x v="145"/>
    <s v="Ex"/>
    <n v="25"/>
    <s v="Roll"/>
    <n v="168"/>
    <n v="4200"/>
    <n v="2136101.75"/>
    <s v="14/1/23, 19/1/23, 27/1/23, 30/1/23"/>
    <n v="20"/>
    <n v="5"/>
    <s v="DO411(6), DO415(5), DO418(2), DO419(7)"/>
    <m/>
  </r>
  <r>
    <d v="2023-01-09T00:00:00"/>
    <x v="7"/>
    <x v="4"/>
    <x v="198"/>
    <x v="0"/>
    <s v="RA Resin 3338W (220Kg)"/>
    <x v="125"/>
    <s v="Delivered"/>
    <n v="10"/>
    <s v="Drum"/>
    <n v="1441"/>
    <n v="14410"/>
    <n v="2150511.75"/>
    <s v="18/1/23, 19/1/23"/>
    <n v="10"/>
    <n v="0"/>
    <s v="DO414(8), DO415(2)"/>
    <m/>
  </r>
  <r>
    <d v="2023-01-09T00:00:00"/>
    <x v="7"/>
    <x v="4"/>
    <x v="199"/>
    <x v="0"/>
    <s v="RA CSM 450 TWL 79m(L) x 1040mm(W) (30kg)"/>
    <x v="124"/>
    <s v="Delivered"/>
    <n v="10"/>
    <s v="Roll"/>
    <n v="174"/>
    <n v="1740"/>
    <n v="2152251.75"/>
    <s v="12/1/23"/>
    <n v="10"/>
    <n v="0"/>
    <s v="DO406(10)"/>
    <m/>
  </r>
  <r>
    <d v="2023-01-09T00:00:00"/>
    <x v="7"/>
    <x v="4"/>
    <x v="200"/>
    <x v="0"/>
    <s v="RA CSM 450 TWL 79m(L) x 1040mm(W) (30kg)"/>
    <x v="124"/>
    <s v="Delivered"/>
    <n v="40"/>
    <s v="Roll"/>
    <n v="174"/>
    <n v="6960"/>
    <n v="2159211.75"/>
    <s v="6/1/23, 9/1/23, 11/1/23, 12/1/23, 14/1/23"/>
    <n v="40"/>
    <n v="0"/>
    <s v="DO398(8), DO401(4), DO404(1), DO407(15), DO411(12)"/>
    <m/>
  </r>
  <r>
    <d v="2023-01-09T00:00:00"/>
    <x v="7"/>
    <x v="4"/>
    <x v="201"/>
    <x v="0"/>
    <s v="RA Miracle Gloss Wax No. 8 (311g/Can)"/>
    <x v="19"/>
    <s v="Ex"/>
    <n v="12"/>
    <s v="Tin"/>
    <n v="45"/>
    <n v="540"/>
    <n v="2159751.75"/>
    <s v="9/1/23"/>
    <n v="12"/>
    <n v="0"/>
    <s v="DO400(12)"/>
    <m/>
  </r>
  <r>
    <d v="2023-01-20T00:00:00"/>
    <x v="7"/>
    <x v="4"/>
    <x v="192"/>
    <x v="11"/>
    <s v="RJ Woven Roving E-600gm 1000mm (42Kg)"/>
    <x v="145"/>
    <s v="Ex"/>
    <n v="25"/>
    <s v="Roll"/>
    <n v="168"/>
    <n v="4200"/>
    <n v="2163951.75"/>
    <m/>
    <m/>
    <n v="25"/>
    <m/>
    <m/>
  </r>
  <r>
    <d v="2023-01-12T00:00:00"/>
    <x v="7"/>
    <x v="4"/>
    <x v="202"/>
    <x v="9"/>
    <s v="RH Bosny Wax (15Kg)"/>
    <x v="48"/>
    <s v="Ex"/>
    <n v="2"/>
    <s v="Pail"/>
    <n v="370"/>
    <n v="740"/>
    <n v="2164691.75"/>
    <s v="12/1/23"/>
    <n v="1"/>
    <n v="1"/>
    <s v="DO406(1)"/>
    <m/>
  </r>
  <r>
    <d v="2023-01-12T00:00:00"/>
    <x v="7"/>
    <x v="4"/>
    <x v="203"/>
    <x v="14"/>
    <s v="RM Gelcoat GPH (20kg)"/>
    <x v="105"/>
    <s v="Ex"/>
    <n v="1"/>
    <s v="Pail"/>
    <n v="214"/>
    <n v="214"/>
    <n v="2164905.75"/>
    <s v="12/1/23"/>
    <n v="1"/>
    <n v="0"/>
    <s v="DO408(1)"/>
    <m/>
  </r>
  <r>
    <d v="2023-01-12T00:00:00"/>
    <x v="7"/>
    <x v="4"/>
    <x v="203"/>
    <x v="14"/>
    <s v="RM Brush 3&quot; (12Pc)"/>
    <x v="128"/>
    <s v="Ex"/>
    <n v="96"/>
    <s v="Pc"/>
    <n v="2.5"/>
    <n v="240"/>
    <n v="2165145.75"/>
    <s v="18/1/23"/>
    <n v="48"/>
    <n v="48"/>
    <s v="DO414(48)"/>
    <m/>
  </r>
  <r>
    <d v="2023-01-12T00:00:00"/>
    <x v="7"/>
    <x v="4"/>
    <x v="204"/>
    <x v="14"/>
    <s v="RM Fume silica HJSIL 200 (10Kg)"/>
    <x v="98"/>
    <s v="Delivered"/>
    <n v="3"/>
    <s v="Bag"/>
    <n v="345"/>
    <n v="1035"/>
    <n v="2166180.75"/>
    <s v="18/1/23, 20/1/23"/>
    <n v="2"/>
    <n v="1"/>
    <s v="DO414(1), DO416(1)"/>
    <m/>
  </r>
  <r>
    <d v="2023-01-12T00:00:00"/>
    <x v="7"/>
    <x v="4"/>
    <x v="204"/>
    <x v="14"/>
    <s v="RM CSM 450 79m(L) x 1040mm(W) (30kg)"/>
    <x v="130"/>
    <s v="Delivered"/>
    <n v="40"/>
    <s v="Roll"/>
    <n v="177"/>
    <n v="7080"/>
    <n v="2173260.75"/>
    <s v=" 14/1/23, 16/1/23, 18/1/23, 19/1/23, 27/1/23, 30/1/23"/>
    <n v="36"/>
    <n v="4"/>
    <s v="DO411(3), DO412(3), DO414(10), DO415(15), DO418(2), DO419(3)"/>
    <m/>
  </r>
  <r>
    <d v="2023-01-12T00:00:00"/>
    <x v="7"/>
    <x v="4"/>
    <x v="204"/>
    <x v="14"/>
    <s v="RM Talcum Powder (25kg)"/>
    <x v="110"/>
    <s v="Delivered"/>
    <n v="40"/>
    <s v="Bag"/>
    <n v="31.25"/>
    <n v="1250"/>
    <n v="2174510.75"/>
    <s v="14/1/23, 18/1/23, 20/1/23, 30/1/23"/>
    <n v="21"/>
    <n v="19"/>
    <s v="DO411(2), DO414(10), DO416(5), DO419(4)"/>
    <m/>
  </r>
  <r>
    <d v="2023-01-17T00:00:00"/>
    <x v="7"/>
    <x v="4"/>
    <x v="205"/>
    <x v="0"/>
    <s v="RA Resin 3338W (220Kg)"/>
    <x v="125"/>
    <s v="Delivered"/>
    <n v="20"/>
    <s v="Drum"/>
    <n v="1441"/>
    <n v="28820"/>
    <n v="2203330.75"/>
    <s v="19/1/23, 20/1/23, 27/1/23, 30/1/23"/>
    <n v="12"/>
    <n v="8"/>
    <s v="DO415(3), DO416(2), DO417(2), DO419(5)"/>
    <m/>
  </r>
  <r>
    <d v="2023-01-17T00:00:00"/>
    <x v="7"/>
    <x v="4"/>
    <x v="205"/>
    <x v="0"/>
    <s v="RA Butanox M50 (5kg)"/>
    <x v="7"/>
    <s v="Delivered"/>
    <n v="20"/>
    <s v="Bottle"/>
    <n v="95"/>
    <n v="1900"/>
    <n v="2205230.75"/>
    <s v="18/1/23, 20/1/23"/>
    <n v="9"/>
    <n v="11"/>
    <s v="DO414(7), DO416(2)"/>
    <m/>
  </r>
  <r>
    <d v="2023-01-27T00:00:00"/>
    <x v="7"/>
    <x v="4"/>
    <x v="206"/>
    <x v="14"/>
    <s v="RM Resin 3338NW (220Kg)"/>
    <x v="147"/>
    <s v="Ex"/>
    <n v="2"/>
    <s v="Drum"/>
    <n v="1507"/>
    <n v="3014"/>
    <n v="2208244.75"/>
    <s v="27/1/23, 27/1/23"/>
    <n v="2"/>
    <n v="0"/>
    <s v="DO417(1), DO418(1)"/>
    <m/>
  </r>
  <r>
    <d v="2023-01-27T00:00:00"/>
    <x v="7"/>
    <x v="4"/>
    <x v="206"/>
    <x v="14"/>
    <s v="RM Gelcoat GPH (20kg)"/>
    <x v="105"/>
    <s v="Ex"/>
    <n v="3"/>
    <s v="Pail"/>
    <n v="214"/>
    <n v="642"/>
    <n v="2208886.75"/>
    <s v="27/1/23"/>
    <n v="3"/>
    <n v="0"/>
    <s v="DO417(3)"/>
    <m/>
  </r>
  <r>
    <d v="2023-01-27T00:00:00"/>
    <x v="7"/>
    <x v="4"/>
    <x v="206"/>
    <x v="14"/>
    <s v="RM Pigment Paste Light Grey G1 (5kg)"/>
    <x v="148"/>
    <s v="Ex"/>
    <n v="1"/>
    <s v="Tin"/>
    <n v="105"/>
    <n v="105"/>
    <n v="2208991.75"/>
    <m/>
    <m/>
    <n v="1"/>
    <m/>
    <m/>
  </r>
  <r>
    <d v="2023-01-27T00:00:00"/>
    <x v="7"/>
    <x v="4"/>
    <x v="206"/>
    <x v="14"/>
    <s v="RM Pigment Paste Light Grey G1 (2kg)"/>
    <x v="149"/>
    <s v="Ex"/>
    <n v="1"/>
    <s v="Tin"/>
    <n v="42"/>
    <n v="42"/>
    <n v="2209033.75"/>
    <s v="27/1/23"/>
    <n v="1"/>
    <n v="0"/>
    <m/>
    <m/>
  </r>
  <r>
    <d v="2023-01-27T00:00:00"/>
    <x v="7"/>
    <x v="4"/>
    <x v="206"/>
    <x v="14"/>
    <s v="RM Pigment Paste Pearl Grey G2 (2kg)"/>
    <x v="150"/>
    <s v="Ex"/>
    <n v="1"/>
    <s v="Tin"/>
    <n v="42"/>
    <n v="42"/>
    <n v="2209075.75"/>
    <s v="27/1/23"/>
    <n v="1"/>
    <n v="0"/>
    <m/>
    <m/>
  </r>
  <r>
    <d v="2023-01-31T00:00:00"/>
    <x v="7"/>
    <x v="4"/>
    <x v="207"/>
    <x v="0"/>
    <s v="RA Resin 9539 NW (225kg)"/>
    <x v="151"/>
    <s v="Ex"/>
    <n v="2"/>
    <s v="Drum"/>
    <n v="1496.25"/>
    <n v="2992.5"/>
    <n v="2212068.25"/>
    <m/>
    <m/>
    <n v="2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3A09D2-28B9-4171-BD0D-566E1DC944A9}" name="PivotTable2" cacheId="4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46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208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53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42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3"/>
      <x v="125"/>
    </i>
    <i r="2">
      <x v="175"/>
      <x v="6"/>
    </i>
    <i r="3">
      <x v="124"/>
    </i>
    <i r="3">
      <x v="125"/>
    </i>
    <i r="2">
      <x v="177"/>
      <x v="124"/>
    </i>
    <i r="3">
      <x v="125"/>
    </i>
    <i r="2">
      <x v="180"/>
      <x v="6"/>
    </i>
    <i r="3">
      <x v="31"/>
    </i>
    <i r="2">
      <x v="184"/>
      <x v="110"/>
    </i>
    <i r="2">
      <x v="187"/>
      <x v="124"/>
    </i>
    <i r="2">
      <x v="189"/>
      <x v="124"/>
    </i>
    <i t="default" r="1">
      <x/>
    </i>
    <i r="1">
      <x v="2"/>
      <x v="45"/>
      <x v="1"/>
    </i>
    <i r="3">
      <x v="114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r="2">
      <x v="174"/>
      <x v="127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3">
      <x v="136"/>
    </i>
    <i r="3">
      <x v="138"/>
    </i>
    <i r="3">
      <x v="139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7"/>
    </i>
    <i r="2">
      <x v="166"/>
      <x v="95"/>
    </i>
    <i r="3">
      <x v="130"/>
    </i>
    <i r="2">
      <x v="167"/>
      <x v="128"/>
    </i>
    <i r="3">
      <x v="132"/>
    </i>
    <i r="2">
      <x v="168"/>
      <x v="82"/>
    </i>
    <i r="2">
      <x v="169"/>
      <x v="95"/>
    </i>
    <i r="3">
      <x v="133"/>
    </i>
    <i r="2">
      <x v="170"/>
      <x v="90"/>
    </i>
    <i r="3">
      <x v="104"/>
    </i>
    <i r="2">
      <x v="171"/>
      <x v="130"/>
    </i>
    <i r="3">
      <x v="134"/>
    </i>
    <i r="3">
      <x v="135"/>
    </i>
    <i r="2">
      <x v="172"/>
      <x v="90"/>
    </i>
    <i r="3">
      <x v="103"/>
    </i>
    <i r="3">
      <x v="116"/>
    </i>
    <i r="3">
      <x v="117"/>
    </i>
    <i r="3">
      <x v="136"/>
    </i>
    <i r="2">
      <x v="176"/>
      <x v="140"/>
    </i>
    <i r="2">
      <x v="178"/>
      <x v="139"/>
    </i>
    <i r="2">
      <x v="179"/>
      <x v="82"/>
    </i>
    <i r="3">
      <x v="104"/>
    </i>
    <i r="2">
      <x v="181"/>
      <x v="123"/>
    </i>
    <i r="2">
      <x v="182"/>
      <x v="92"/>
    </i>
    <i r="3">
      <x v="123"/>
    </i>
    <i r="3">
      <x v="131"/>
    </i>
    <i r="2">
      <x v="183"/>
      <x v="142"/>
    </i>
    <i r="3">
      <x v="143"/>
    </i>
    <i r="2">
      <x v="185"/>
      <x v="123"/>
    </i>
    <i r="2">
      <x v="186"/>
      <x v="31"/>
    </i>
    <i r="3">
      <x v="131"/>
    </i>
    <i r="3">
      <x v="144"/>
    </i>
    <i r="2">
      <x v="188"/>
      <x v="112"/>
    </i>
    <i r="2">
      <x v="190"/>
      <x v="128"/>
    </i>
    <i t="default" r="1">
      <x v="14"/>
    </i>
    <i r="1">
      <x v="15"/>
      <x v="45"/>
      <x v="141"/>
    </i>
    <i t="default" r="1">
      <x v="15"/>
    </i>
    <i t="default">
      <x v="3"/>
    </i>
    <i>
      <x v="4"/>
      <x/>
      <x v="191"/>
      <x v="124"/>
    </i>
    <i r="3">
      <x v="125"/>
    </i>
    <i r="2">
      <x v="193"/>
      <x v="125"/>
    </i>
    <i r="2">
      <x v="194"/>
      <x v="125"/>
    </i>
    <i r="2">
      <x v="198"/>
      <x v="125"/>
    </i>
    <i r="2">
      <x v="199"/>
      <x v="124"/>
    </i>
    <i r="2">
      <x v="200"/>
      <x v="124"/>
    </i>
    <i r="2">
      <x v="201"/>
      <x v="16"/>
    </i>
    <i r="2">
      <x v="205"/>
      <x v="6"/>
    </i>
    <i r="3">
      <x v="125"/>
    </i>
    <i r="2">
      <x v="207"/>
      <x v="151"/>
    </i>
    <i t="default" r="1">
      <x/>
    </i>
    <i r="1">
      <x v="9"/>
      <x v="202"/>
      <x v="80"/>
    </i>
    <i t="default" r="1">
      <x v="9"/>
    </i>
    <i r="1">
      <x v="11"/>
      <x v="192"/>
      <x v="91"/>
    </i>
    <i r="3">
      <x v="145"/>
    </i>
    <i t="default" r="1">
      <x v="11"/>
    </i>
    <i r="1">
      <x v="14"/>
      <x v="195"/>
      <x v="112"/>
    </i>
    <i r="2">
      <x v="196"/>
      <x v="92"/>
    </i>
    <i r="2">
      <x v="197"/>
      <x v="130"/>
    </i>
    <i r="3">
      <x v="146"/>
    </i>
    <i r="2">
      <x v="203"/>
      <x v="103"/>
    </i>
    <i r="3">
      <x v="128"/>
    </i>
    <i r="2">
      <x v="204"/>
      <x v="107"/>
    </i>
    <i r="3">
      <x v="119"/>
    </i>
    <i r="3">
      <x v="130"/>
    </i>
    <i r="2">
      <x v="206"/>
      <x v="103"/>
    </i>
    <i r="3">
      <x v="147"/>
    </i>
    <i r="3">
      <x v="148"/>
    </i>
    <i r="3">
      <x v="149"/>
    </i>
    <i r="3">
      <x v="150"/>
    </i>
    <i t="default" r="1">
      <x v="14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84A574-D854-4918-9D26-ECF5C3F6BC3E}" name="PivotTable1" cacheId="4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71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67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r="1">
      <x v="13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34"/>
    </i>
    <i r="1">
      <x v="135"/>
    </i>
    <i r="1">
      <x v="136"/>
    </i>
    <i r="1">
      <x v="138"/>
    </i>
    <i r="1">
      <x v="139"/>
    </i>
    <i r="1">
      <x v="140"/>
    </i>
    <i r="1">
      <x v="141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2"/>
    </i>
    <i r="1">
      <x v="104"/>
    </i>
    <i r="1">
      <x v="110"/>
    </i>
    <i r="1">
      <x v="112"/>
    </i>
    <i r="1">
      <x v="123"/>
    </i>
    <i r="1">
      <x v="124"/>
    </i>
    <i r="1">
      <x v="128"/>
    </i>
    <i r="1">
      <x v="131"/>
    </i>
    <i r="1">
      <x v="142"/>
    </i>
    <i r="1">
      <x v="143"/>
    </i>
    <i r="1">
      <x v="144"/>
    </i>
    <i t="default">
      <x v="7"/>
    </i>
    <i>
      <x v="8"/>
      <x v="2"/>
    </i>
    <i r="1"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91"/>
    </i>
    <i r="1">
      <x v="92"/>
    </i>
    <i r="1">
      <x v="103"/>
    </i>
    <i r="1">
      <x v="107"/>
    </i>
    <i r="1">
      <x v="112"/>
    </i>
    <i r="1">
      <x v="119"/>
    </i>
    <i r="1">
      <x v="124"/>
    </i>
    <i r="1">
      <x v="125"/>
    </i>
    <i r="1">
      <x v="128"/>
    </i>
    <i r="1">
      <x v="130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04AA50-A5D3-440F-B7CD-EF4210021EF9}" name="PivotTable2" cacheId="4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57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5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tabSelected="1" workbookViewId="0">
      <selection activeCell="A17" sqref="A17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1195</v>
      </c>
      <c r="B15" t="s">
        <v>41</v>
      </c>
      <c r="C15" t="s">
        <v>1325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 filterMode="1">
    <tabColor rgb="FFFF0000"/>
    <pageSetUpPr fitToPage="1"/>
  </sheetPr>
  <dimension ref="A1:U489"/>
  <sheetViews>
    <sheetView topLeftCell="A456" zoomScale="88" zoomScaleNormal="88" workbookViewId="0">
      <selection activeCell="A488" sqref="A488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hidden="1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hidden="1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hidden="1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hidden="1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hidden="1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hidden="1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hidden="1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hidden="1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hidden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hidden="1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hidden="1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hidden="1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hidden="1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hidden="1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hidden="1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hidden="1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hidden="1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hidden="1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hidden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hidden="1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hidden="1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hidden="1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hidden="1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hidden="1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hidden="1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hidden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hidden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hidden="1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hidden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hidden="1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hidden="1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hidden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hidden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hidden="1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hidden="1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hidden="1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hidden="1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hidden="1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hidden="1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hidden="1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hidden="1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hidden="1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hidden="1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hidden="1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hidden="1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hidden="1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hidden="1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hidden="1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hidden="1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hidden="1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hidden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hidden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hidden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hidden="1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hidden="1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hidden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hidden="1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hidden="1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hidden="1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hidden="1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hidden="1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hidden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hidden="1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hidden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hidden="1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hidden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hidden="1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hidden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hidden="1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hidden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hidden="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hidden="1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hidden="1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hidden="1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hidden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hidden="1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hidden="1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hidden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hidden="1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hidden="1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29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hidden="1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hidden="1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hidden="1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hidden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hidden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hidden="1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hidden="1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hidden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hidden="1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1077</v>
      </c>
      <c r="O100" s="2">
        <f>4+1+4+4+4+3</f>
        <v>20</v>
      </c>
      <c r="P100" s="47">
        <f t="shared" si="12"/>
        <v>0</v>
      </c>
      <c r="Q100" s="15" t="s">
        <v>1078</v>
      </c>
      <c r="R100" s="15"/>
    </row>
    <row r="101" spans="1:20" customFormat="1" ht="29" hidden="1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hidden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hidden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hidden="1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hidden="1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hidden="1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hidden="1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hidden="1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hidden="1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hidden="1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hidden="1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hidden="1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hidden="1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hidden="1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hidden="1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hidden="1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hidden="1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hidden="1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hidden="1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hidden="1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hidden="1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hidden="1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hidden="1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hidden="1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hidden="1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908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hidden="1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908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hidden="1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hidden="1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hidden="1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hidden="1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hidden="1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hidden="1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hidden="1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hidden="1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hidden="1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hidden="1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758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hidden="1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hidden="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hidden="1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hidden="1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hidden="1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hidden="1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hidden="1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hidden="1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hidden="1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hidden="1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hidden="1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hidden="1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hidden="1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hidden="1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hidden="1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58" hidden="1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hidden="1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hidden="1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hidden="1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hidden="1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hidden="1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hidden="1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hidden="1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hidden="1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hidden="1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903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hidden="1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hidden="1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hidden="1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hidden="1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hidden="1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hidden="1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hidden="1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hidden="1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hidden="1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hidden="1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hidden="1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hidden="1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hidden="1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hidden="1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hidden="1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hidden="1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hidden="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hidden="1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hidden="1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hidden="1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hidden="1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hidden="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hidden="1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hidden="1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hidden="1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hidden="1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hidden="1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hidden="1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hidden="1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hidden="1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hidden="1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hidden="1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hidden="1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hidden="1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hidden="1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hidden="1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hidden="1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1172</v>
      </c>
      <c r="O214" s="64">
        <f>3+2+1+2+3+1</f>
        <v>12</v>
      </c>
      <c r="P214" s="67">
        <f t="shared" si="65"/>
        <v>0</v>
      </c>
      <c r="Q214" s="68" t="s">
        <v>1171</v>
      </c>
      <c r="R214" s="68"/>
    </row>
    <row r="215" spans="1:18" ht="130.5" hidden="1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hidden="1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hidden="1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hidden="1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hidden="1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hidden="1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hidden="1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hidden="1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hidden="1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hidden="1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hidden="1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hidden="1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hidden="1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hidden="1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hidden="1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hidden="1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hidden="1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hidden="1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hidden="1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hidden="1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hidden="1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hidden="1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hidden="1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hidden="1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hidden="1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hidden="1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hidden="1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hidden="1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hidden="1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hidden="1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hidden="1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1111</v>
      </c>
      <c r="O247" s="64">
        <f>1+3+2+2+4+2+2+3+1</f>
        <v>20</v>
      </c>
      <c r="P247" s="67">
        <f t="shared" si="107"/>
        <v>0</v>
      </c>
      <c r="Q247" s="68" t="s">
        <v>1112</v>
      </c>
      <c r="R247" s="68"/>
    </row>
    <row r="248" spans="1:18" ht="145" hidden="1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hidden="1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hidden="1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hidden="1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hidden="1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hidden="1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hidden="1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hidden="1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hidden="1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hidden="1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hidden="1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hidden="1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hidden="1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hidden="1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hidden="1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hidden="1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hidden="1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hidden="1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hidden="1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hidden="1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hidden="1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hidden="1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hidden="1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hidden="1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hidden="1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hidden="1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hidden="1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hidden="1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hidden="1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hidden="1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hidden="1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hidden="1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hidden="1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hidden="1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hidden="1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hidden="1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hidden="1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hidden="1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hidden="1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hidden="1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hidden="1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hidden="1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87" hidden="1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1283</v>
      </c>
      <c r="O299" s="64">
        <f>1+1+1+3+1+2</f>
        <v>9</v>
      </c>
      <c r="P299" s="67">
        <f t="shared" si="107"/>
        <v>6</v>
      </c>
      <c r="Q299" s="68" t="s">
        <v>1284</v>
      </c>
      <c r="R299" s="68"/>
    </row>
    <row r="300" spans="1:18" ht="43.5" hidden="1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hidden="1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hidden="1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hidden="1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hidden="1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hidden="1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hidden="1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hidden="1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hidden="1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hidden="1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hidden="1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hidden="1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hidden="1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hidden="1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hidden="1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hidden="1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hidden="1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hidden="1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01.5" hidden="1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1286</v>
      </c>
      <c r="O323" s="64">
        <f>6+1+1+4+1+1+2</f>
        <v>16</v>
      </c>
      <c r="P323" s="67">
        <f t="shared" si="141"/>
        <v>0</v>
      </c>
      <c r="Q323" s="68" t="s">
        <v>1287</v>
      </c>
      <c r="R323" s="68"/>
    </row>
    <row r="324" spans="1:18" ht="116" hidden="1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hidden="1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hidden="1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hidden="1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hidden="1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hidden="1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hidden="1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hidden="1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hidden="1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hidden="1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hidden="1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1072</v>
      </c>
      <c r="O335" s="64">
        <f>1+1+2</f>
        <v>4</v>
      </c>
      <c r="P335" s="67">
        <f t="shared" si="141"/>
        <v>0</v>
      </c>
      <c r="Q335" s="68" t="s">
        <v>1073</v>
      </c>
      <c r="R335" s="68"/>
    </row>
    <row r="336" spans="1:18" hidden="1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hidden="1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hidden="1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hidden="1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hidden="1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1081</v>
      </c>
      <c r="O340" s="64">
        <f>2+4+6+5+5+2+1+2+1+1+1+2</f>
        <v>32</v>
      </c>
      <c r="P340" s="67">
        <f t="shared" si="141"/>
        <v>0</v>
      </c>
      <c r="Q340" s="68" t="s">
        <v>1082</v>
      </c>
      <c r="R340" s="68"/>
    </row>
    <row r="341" spans="1:18" ht="43.5" hidden="1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hidden="1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hidden="1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hidden="1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hidden="1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hidden="1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hidden="1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hidden="1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hidden="1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1137</v>
      </c>
      <c r="O350" s="64">
        <f>1+1+1</f>
        <v>3</v>
      </c>
      <c r="P350" s="67">
        <f t="shared" si="141"/>
        <v>0</v>
      </c>
      <c r="Q350" s="68" t="s">
        <v>1138</v>
      </c>
      <c r="R350" s="68"/>
    </row>
    <row r="351" spans="1:18" ht="14.5" hidden="1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hidden="1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1141</v>
      </c>
      <c r="O352" s="64">
        <f>1+1+1+1</f>
        <v>4</v>
      </c>
      <c r="P352" s="67">
        <f t="shared" si="141"/>
        <v>0</v>
      </c>
      <c r="Q352" s="68" t="s">
        <v>1142</v>
      </c>
      <c r="R352" s="68"/>
    </row>
    <row r="353" spans="1:18" ht="72.5" hidden="1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1070</v>
      </c>
      <c r="O353" s="64">
        <f>5+5+5+1+4</f>
        <v>20</v>
      </c>
      <c r="P353" s="67">
        <f t="shared" si="141"/>
        <v>0</v>
      </c>
      <c r="Q353" s="68" t="s">
        <v>1071</v>
      </c>
      <c r="R353" s="58" t="s">
        <v>1039</v>
      </c>
    </row>
    <row r="354" spans="1:18" ht="145" hidden="1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1297</v>
      </c>
      <c r="O354" s="64">
        <f>1+1+4+1+1+1+4+1+1+1+4</f>
        <v>20</v>
      </c>
      <c r="P354" s="67">
        <f>I354-O354</f>
        <v>0</v>
      </c>
      <c r="Q354" s="68" t="s">
        <v>1298</v>
      </c>
      <c r="R354" s="68"/>
    </row>
    <row r="355" spans="1:18" ht="101.5" hidden="1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1065</v>
      </c>
      <c r="O355" s="64">
        <f>1+1+1+1+3+1+1+1</f>
        <v>10</v>
      </c>
      <c r="P355" s="67">
        <f t="shared" si="141"/>
        <v>0</v>
      </c>
      <c r="Q355" s="68" t="s">
        <v>1066</v>
      </c>
      <c r="R355" s="68"/>
    </row>
    <row r="356" spans="1:18" ht="58" hidden="1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1068</v>
      </c>
      <c r="O357" s="64">
        <f>3+10+7</f>
        <v>20</v>
      </c>
      <c r="P357" s="67">
        <f t="shared" si="141"/>
        <v>0</v>
      </c>
      <c r="Q357" s="68" t="s">
        <v>1069</v>
      </c>
      <c r="R357" s="68"/>
    </row>
    <row r="358" spans="1:18" ht="130.5" hidden="1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1074</v>
      </c>
      <c r="O358" s="64">
        <f>1+5+10+1+10+5+3+3+2</f>
        <v>40</v>
      </c>
      <c r="P358" s="67">
        <f t="shared" si="141"/>
        <v>0</v>
      </c>
      <c r="Q358" s="68" t="s">
        <v>1075</v>
      </c>
      <c r="R358" s="68"/>
    </row>
    <row r="359" spans="1:18" ht="29" hidden="1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hidden="1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hidden="1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hidden="1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1209</v>
      </c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1288</v>
      </c>
      <c r="O362" s="64">
        <f>2+4+1+6+1+2+1+4+1+1+4+1+4</f>
        <v>32</v>
      </c>
      <c r="P362" s="67">
        <f t="shared" si="141"/>
        <v>0</v>
      </c>
      <c r="Q362" s="68" t="s">
        <v>1289</v>
      </c>
      <c r="R362" s="68"/>
    </row>
    <row r="363" spans="1:18" ht="29" hidden="1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1063</v>
      </c>
      <c r="O363" s="64">
        <f>6+6</f>
        <v>12</v>
      </c>
      <c r="P363" s="67">
        <f t="shared" si="141"/>
        <v>0</v>
      </c>
      <c r="Q363" s="68" t="s">
        <v>1064</v>
      </c>
      <c r="R363" s="68"/>
    </row>
    <row r="364" spans="1:18" hidden="1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hidden="1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hidden="1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hidden="1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hidden="1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3" si="166">I369-O369</f>
        <v>0</v>
      </c>
      <c r="Q369" s="68" t="s">
        <v>1048</v>
      </c>
      <c r="R369" s="68"/>
    </row>
    <row r="370" spans="1:18" ht="29" hidden="1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1062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hidden="1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1057</v>
      </c>
      <c r="R371" s="68"/>
    </row>
    <row r="372" spans="1:18" ht="29" hidden="1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1056</v>
      </c>
      <c r="O372" s="64">
        <v>2</v>
      </c>
      <c r="P372" s="67">
        <f t="shared" si="166"/>
        <v>0</v>
      </c>
      <c r="Q372" s="68" t="s">
        <v>1058</v>
      </c>
      <c r="R372" s="68"/>
    </row>
    <row r="373" spans="1:18" hidden="1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1076</v>
      </c>
      <c r="O373" s="64">
        <v>1</v>
      </c>
      <c r="P373" s="67">
        <f t="shared" si="166"/>
        <v>0</v>
      </c>
      <c r="Q373" s="68" t="s">
        <v>1079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1056</v>
      </c>
      <c r="O374" s="64">
        <v>25</v>
      </c>
      <c r="P374" s="67">
        <f t="shared" si="166"/>
        <v>0</v>
      </c>
      <c r="Q374" s="68" t="s">
        <v>1059</v>
      </c>
      <c r="R374" s="68"/>
    </row>
    <row r="375" spans="1:18" ht="29" hidden="1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1056</v>
      </c>
      <c r="O375" s="64">
        <v>12</v>
      </c>
      <c r="P375" s="67">
        <f t="shared" si="166"/>
        <v>0</v>
      </c>
      <c r="Q375" s="68" t="s">
        <v>1060</v>
      </c>
      <c r="R375" s="68"/>
    </row>
    <row r="376" spans="1:18" ht="29" hidden="1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1056</v>
      </c>
      <c r="O376" s="64">
        <f>11</f>
        <v>11</v>
      </c>
      <c r="P376" s="67">
        <f t="shared" si="166"/>
        <v>0</v>
      </c>
      <c r="Q376" s="68" t="s">
        <v>1061</v>
      </c>
      <c r="R376" s="68"/>
    </row>
    <row r="377" spans="1:18" ht="29" hidden="1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1056</v>
      </c>
      <c r="O377" s="64">
        <v>2</v>
      </c>
      <c r="P377" s="67">
        <f t="shared" si="166"/>
        <v>0</v>
      </c>
      <c r="Q377" s="68" t="s">
        <v>1067</v>
      </c>
      <c r="R377" s="68"/>
    </row>
    <row r="378" spans="1:18" ht="145" hidden="1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1155</v>
      </c>
      <c r="O378" s="64">
        <f>1+1+1+2+1+1+1+4+1+2</f>
        <v>15</v>
      </c>
      <c r="P378" s="67">
        <f t="shared" si="166"/>
        <v>0</v>
      </c>
      <c r="Q378" s="68" t="s">
        <v>1156</v>
      </c>
      <c r="R378" s="68"/>
    </row>
    <row r="379" spans="1:18" ht="72.5" hidden="1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1084</v>
      </c>
      <c r="O379" s="64">
        <f>1+1+3+5+5</f>
        <v>15</v>
      </c>
      <c r="P379" s="67">
        <f t="shared" si="166"/>
        <v>0</v>
      </c>
      <c r="Q379" s="68" t="s">
        <v>1086</v>
      </c>
      <c r="R379" s="68"/>
    </row>
    <row r="380" spans="1:18" ht="101.5" hidden="1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4" si="169">SUM(I380*K380)</f>
        <v>1300</v>
      </c>
      <c r="M380" s="5">
        <f t="shared" ref="M380:M424" si="170">SUM(M379+L380)</f>
        <v>1757775.3500000003</v>
      </c>
      <c r="N380" s="86" t="s">
        <v>1150</v>
      </c>
      <c r="O380" s="64">
        <f>8+2+4+5+10+5+6</f>
        <v>40</v>
      </c>
      <c r="P380" s="67">
        <f t="shared" si="166"/>
        <v>0</v>
      </c>
      <c r="Q380" s="68" t="s">
        <v>1151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1099</v>
      </c>
      <c r="O381" s="64">
        <f>2+5+4+10+3+15+1</f>
        <v>40</v>
      </c>
      <c r="P381" s="67">
        <f t="shared" si="166"/>
        <v>0</v>
      </c>
      <c r="Q381" s="68" t="s">
        <v>1100</v>
      </c>
      <c r="R381" s="68"/>
    </row>
    <row r="382" spans="1:18" ht="87" hidden="1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1181</v>
      </c>
      <c r="O382" s="64">
        <f>5+7+4+1+1+2</f>
        <v>20</v>
      </c>
      <c r="P382" s="67">
        <f t="shared" si="166"/>
        <v>0</v>
      </c>
      <c r="Q382" s="68" t="s">
        <v>1182</v>
      </c>
      <c r="R382" s="68"/>
    </row>
    <row r="383" spans="1:18" ht="43.5" hidden="1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1127</v>
      </c>
      <c r="O383" s="64">
        <f>1+2+1</f>
        <v>4</v>
      </c>
      <c r="P383" s="67">
        <f t="shared" si="166"/>
        <v>0</v>
      </c>
      <c r="Q383" s="68" t="s">
        <v>1128</v>
      </c>
      <c r="R383" s="68"/>
    </row>
    <row r="384" spans="1:18" ht="29" hidden="1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1080</v>
      </c>
      <c r="O384" s="64">
        <v>1</v>
      </c>
      <c r="P384" s="67">
        <f t="shared" si="166"/>
        <v>0</v>
      </c>
      <c r="Q384" s="68" t="s">
        <v>1088</v>
      </c>
      <c r="R384" s="68"/>
    </row>
    <row r="385" spans="1:18" ht="29" hidden="1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1080</v>
      </c>
      <c r="O385" s="64">
        <v>1</v>
      </c>
      <c r="P385" s="67">
        <f t="shared" si="166"/>
        <v>0</v>
      </c>
      <c r="Q385" s="68" t="s">
        <v>1089</v>
      </c>
      <c r="R385" s="68"/>
    </row>
    <row r="386" spans="1:18" ht="29" hidden="1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1080</v>
      </c>
      <c r="O386" s="64">
        <v>1</v>
      </c>
      <c r="P386" s="67">
        <f t="shared" si="166"/>
        <v>0</v>
      </c>
      <c r="Q386" s="68" t="s">
        <v>1089</v>
      </c>
      <c r="R386" s="68"/>
    </row>
    <row r="387" spans="1:18" hidden="1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1080</v>
      </c>
      <c r="O387" s="64">
        <v>1</v>
      </c>
      <c r="P387" s="67">
        <f t="shared" si="166"/>
        <v>0</v>
      </c>
      <c r="Q387" s="68" t="s">
        <v>1089</v>
      </c>
      <c r="R387" s="68"/>
    </row>
    <row r="388" spans="1:18" hidden="1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1080</v>
      </c>
      <c r="O388" s="64">
        <v>1</v>
      </c>
      <c r="P388" s="67">
        <f t="shared" si="166"/>
        <v>0</v>
      </c>
      <c r="Q388" s="68" t="s">
        <v>1090</v>
      </c>
      <c r="R388" s="68"/>
    </row>
    <row r="389" spans="1:18" ht="29" hidden="1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1083</v>
      </c>
      <c r="O389" s="64">
        <v>6</v>
      </c>
      <c r="P389" s="67">
        <f t="shared" si="166"/>
        <v>0</v>
      </c>
      <c r="Q389" s="68" t="s">
        <v>1091</v>
      </c>
      <c r="R389" s="68"/>
    </row>
    <row r="390" spans="1:18" ht="29" hidden="1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1083</v>
      </c>
      <c r="O390" s="64">
        <v>1</v>
      </c>
      <c r="P390" s="67">
        <f t="shared" si="166"/>
        <v>0</v>
      </c>
      <c r="Q390" s="68" t="s">
        <v>1092</v>
      </c>
      <c r="R390" s="68"/>
    </row>
    <row r="391" spans="1:18" ht="29" hidden="1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1083</v>
      </c>
      <c r="O391" s="64">
        <v>3</v>
      </c>
      <c r="P391" s="67">
        <f t="shared" si="166"/>
        <v>0</v>
      </c>
      <c r="Q391" s="68" t="s">
        <v>1093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1098</v>
      </c>
      <c r="G392" s="80" t="s">
        <v>1098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1087</v>
      </c>
      <c r="O392" s="64">
        <f>30</f>
        <v>30</v>
      </c>
      <c r="P392" s="67">
        <f t="shared" si="166"/>
        <v>0</v>
      </c>
      <c r="Q392" s="68" t="s">
        <v>1094</v>
      </c>
      <c r="R392" s="68"/>
    </row>
    <row r="393" spans="1:18" ht="29" hidden="1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1085</v>
      </c>
      <c r="G393" s="80" t="s">
        <v>1085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1087</v>
      </c>
      <c r="O393" s="64">
        <v>15</v>
      </c>
      <c r="P393" s="67">
        <f t="shared" si="166"/>
        <v>0</v>
      </c>
      <c r="Q393" s="68" t="s">
        <v>1095</v>
      </c>
      <c r="R393" s="68"/>
    </row>
    <row r="394" spans="1:18" ht="29" hidden="1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1087</v>
      </c>
      <c r="O394" s="64">
        <v>10</v>
      </c>
      <c r="P394" s="67">
        <f t="shared" si="166"/>
        <v>0</v>
      </c>
      <c r="Q394" s="68" t="s">
        <v>1096</v>
      </c>
      <c r="R394" s="68"/>
    </row>
    <row r="395" spans="1:18" ht="29" hidden="1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1106</v>
      </c>
      <c r="O395" s="64">
        <v>10</v>
      </c>
      <c r="P395" s="67">
        <f t="shared" si="166"/>
        <v>0</v>
      </c>
      <c r="Q395" s="68" t="s">
        <v>1097</v>
      </c>
      <c r="R395" s="68"/>
    </row>
    <row r="396" spans="1:18" ht="87" hidden="1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1101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1147</v>
      </c>
      <c r="O396" s="64">
        <f>5+5+2+5+2+1</f>
        <v>20</v>
      </c>
      <c r="P396" s="67">
        <f t="shared" si="166"/>
        <v>0</v>
      </c>
      <c r="Q396" s="68" t="s">
        <v>1148</v>
      </c>
      <c r="R396" s="68"/>
    </row>
    <row r="397" spans="1:18" ht="58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1102</v>
      </c>
      <c r="E397" s="64" t="s">
        <v>686</v>
      </c>
      <c r="F397" s="80" t="s">
        <v>1098</v>
      </c>
      <c r="G397" s="31" t="s">
        <v>1098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1126</v>
      </c>
      <c r="O397" s="64">
        <f>2+5+4+7</f>
        <v>18</v>
      </c>
      <c r="P397" s="67">
        <f t="shared" si="166"/>
        <v>0</v>
      </c>
      <c r="Q397" s="68" t="s">
        <v>1125</v>
      </c>
      <c r="R397" s="68"/>
    </row>
    <row r="398" spans="1:18" ht="29" hidden="1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1102</v>
      </c>
      <c r="E398" s="64" t="s">
        <v>686</v>
      </c>
      <c r="F398" s="80" t="s">
        <v>1146</v>
      </c>
      <c r="G398" s="80" t="s">
        <v>1146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1175</v>
      </c>
      <c r="O398" s="64">
        <f>6+4</f>
        <v>10</v>
      </c>
      <c r="P398" s="67">
        <f t="shared" si="166"/>
        <v>0</v>
      </c>
      <c r="Q398" s="68" t="s">
        <v>1176</v>
      </c>
      <c r="R398" s="68"/>
    </row>
    <row r="399" spans="1:18" ht="101.5" hidden="1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1102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1186</v>
      </c>
      <c r="O399" s="64">
        <f>5+5+2+1+3+7+7</f>
        <v>30</v>
      </c>
      <c r="P399" s="67">
        <f t="shared" si="166"/>
        <v>0</v>
      </c>
      <c r="Q399" s="68" t="s">
        <v>1187</v>
      </c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1103</v>
      </c>
      <c r="E400" s="64" t="s">
        <v>686</v>
      </c>
      <c r="F400" s="80" t="s">
        <v>1098</v>
      </c>
      <c r="G400" s="31" t="s">
        <v>1098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1152</v>
      </c>
      <c r="O400" s="64">
        <f>5+11</f>
        <v>16</v>
      </c>
      <c r="P400" s="67">
        <f t="shared" si="166"/>
        <v>0</v>
      </c>
      <c r="Q400" s="68" t="s">
        <v>1154</v>
      </c>
      <c r="R400" s="68"/>
    </row>
    <row r="401" spans="1:18" ht="101.5" hidden="1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1103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1278</v>
      </c>
      <c r="O401" s="64">
        <f>1+2+2+2+2+3+4</f>
        <v>16</v>
      </c>
      <c r="P401" s="67">
        <f t="shared" si="166"/>
        <v>0</v>
      </c>
      <c r="Q401" s="68" t="s">
        <v>1299</v>
      </c>
      <c r="R401" s="68"/>
    </row>
    <row r="402" spans="1:18" ht="29" hidden="1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1104</v>
      </c>
      <c r="E402" s="64" t="s">
        <v>686</v>
      </c>
      <c r="F402" s="80" t="s">
        <v>1105</v>
      </c>
      <c r="G402" s="80" t="s">
        <v>1105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1165</v>
      </c>
      <c r="O402" s="64">
        <v>1</v>
      </c>
      <c r="P402" s="67">
        <f t="shared" si="166"/>
        <v>0</v>
      </c>
      <c r="Q402" s="68" t="s">
        <v>1107</v>
      </c>
      <c r="R402" s="68"/>
    </row>
    <row r="403" spans="1:18" hidden="1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1104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1161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1164</v>
      </c>
      <c r="O403" s="64">
        <v>4</v>
      </c>
      <c r="P403" s="67">
        <f t="shared" si="166"/>
        <v>0</v>
      </c>
      <c r="Q403" s="68" t="s">
        <v>1166</v>
      </c>
      <c r="R403" s="68"/>
    </row>
    <row r="404" spans="1:18" ht="29" hidden="1" x14ac:dyDescent="0.35">
      <c r="A404" s="79" t="s">
        <v>1108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1109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1108</v>
      </c>
      <c r="O404" s="64">
        <f>1</f>
        <v>1</v>
      </c>
      <c r="P404" s="67">
        <f t="shared" si="166"/>
        <v>0</v>
      </c>
      <c r="Q404" s="68" t="s">
        <v>1110</v>
      </c>
      <c r="R404" s="68"/>
    </row>
    <row r="405" spans="1:18" ht="29" hidden="1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1139</v>
      </c>
      <c r="O405" s="64">
        <f>4+4</f>
        <v>8</v>
      </c>
      <c r="P405" s="67">
        <f t="shared" si="166"/>
        <v>0</v>
      </c>
      <c r="Q405" s="68" t="s">
        <v>1140</v>
      </c>
      <c r="R405" s="68"/>
    </row>
    <row r="406" spans="1:18" ht="29" hidden="1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1113</v>
      </c>
      <c r="E406" s="64" t="s">
        <v>686</v>
      </c>
      <c r="F406" s="80" t="s">
        <v>1114</v>
      </c>
      <c r="G406" s="80" t="s">
        <v>1114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1120</v>
      </c>
      <c r="O406" s="64">
        <v>1</v>
      </c>
      <c r="P406" s="67">
        <f t="shared" si="166"/>
        <v>0</v>
      </c>
      <c r="Q406" s="68" t="s">
        <v>1121</v>
      </c>
      <c r="R406" s="68"/>
    </row>
    <row r="407" spans="1:18" ht="29" hidden="1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1113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1120</v>
      </c>
      <c r="O407" s="64">
        <v>1</v>
      </c>
      <c r="P407" s="67">
        <f t="shared" si="166"/>
        <v>0</v>
      </c>
      <c r="Q407" s="68" t="s">
        <v>1121</v>
      </c>
      <c r="R407" s="68"/>
    </row>
    <row r="408" spans="1:18" hidden="1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1117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1132</v>
      </c>
      <c r="O408" s="64">
        <v>1</v>
      </c>
      <c r="P408" s="67">
        <f t="shared" si="166"/>
        <v>0</v>
      </c>
      <c r="Q408" s="68" t="s">
        <v>1122</v>
      </c>
      <c r="R408" s="68"/>
    </row>
    <row r="409" spans="1:18" ht="29" hidden="1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1117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1132</v>
      </c>
      <c r="O409" s="64">
        <v>1</v>
      </c>
      <c r="P409" s="67">
        <f t="shared" si="166"/>
        <v>0</v>
      </c>
      <c r="Q409" s="68" t="s">
        <v>1122</v>
      </c>
      <c r="R409" s="68"/>
    </row>
    <row r="410" spans="1:18" ht="29" hidden="1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1118</v>
      </c>
      <c r="E410" s="64" t="s">
        <v>686</v>
      </c>
      <c r="F410" s="80" t="s">
        <v>1115</v>
      </c>
      <c r="G410" s="80" t="s">
        <v>1115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1133</v>
      </c>
      <c r="O410" s="64">
        <v>4</v>
      </c>
      <c r="P410" s="67">
        <f t="shared" si="166"/>
        <v>0</v>
      </c>
      <c r="Q410" s="68" t="s">
        <v>1123</v>
      </c>
      <c r="R410" s="68"/>
    </row>
    <row r="411" spans="1:18" ht="29" hidden="1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1118</v>
      </c>
      <c r="E411" s="64" t="s">
        <v>686</v>
      </c>
      <c r="F411" s="80" t="s">
        <v>1116</v>
      </c>
      <c r="G411" s="80" t="s">
        <v>1116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1133</v>
      </c>
      <c r="O411" s="64">
        <v>4</v>
      </c>
      <c r="P411" s="67">
        <f t="shared" si="166"/>
        <v>0</v>
      </c>
      <c r="Q411" s="68" t="s">
        <v>1123</v>
      </c>
      <c r="R411" s="68"/>
    </row>
    <row r="412" spans="1:18" ht="29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1118</v>
      </c>
      <c r="E412" s="64" t="s">
        <v>686</v>
      </c>
      <c r="F412" s="80" t="s">
        <v>1098</v>
      </c>
      <c r="G412" s="80" t="s">
        <v>1098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1133</v>
      </c>
      <c r="O412" s="64">
        <v>3</v>
      </c>
      <c r="P412" s="67">
        <f t="shared" si="166"/>
        <v>0</v>
      </c>
      <c r="Q412" s="68" t="s">
        <v>1124</v>
      </c>
      <c r="R412" s="68"/>
    </row>
    <row r="413" spans="1:18" ht="29" hidden="1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1119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1129</v>
      </c>
      <c r="O413" s="64">
        <v>4</v>
      </c>
      <c r="P413" s="67">
        <f t="shared" si="166"/>
        <v>0</v>
      </c>
      <c r="Q413" s="68" t="s">
        <v>1134</v>
      </c>
      <c r="R413" s="68"/>
    </row>
    <row r="414" spans="1:18" hidden="1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1119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1129</v>
      </c>
      <c r="O414" s="64">
        <v>1</v>
      </c>
      <c r="P414" s="67">
        <f t="shared" si="166"/>
        <v>0</v>
      </c>
      <c r="Q414" s="68" t="s">
        <v>1135</v>
      </c>
      <c r="R414" s="68"/>
    </row>
    <row r="415" spans="1:18" ht="29" hidden="1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1119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1129</v>
      </c>
      <c r="O415" s="64">
        <v>6</v>
      </c>
      <c r="P415" s="67">
        <f t="shared" si="166"/>
        <v>0</v>
      </c>
      <c r="Q415" s="68" t="s">
        <v>1136</v>
      </c>
      <c r="R415" s="68"/>
    </row>
    <row r="416" spans="1:18" ht="29" hidden="1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1119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1158</v>
      </c>
      <c r="O416" s="64">
        <f>6</f>
        <v>6</v>
      </c>
      <c r="P416" s="67">
        <f t="shared" si="166"/>
        <v>6</v>
      </c>
      <c r="Q416" s="68" t="s">
        <v>1159</v>
      </c>
      <c r="R416" s="68"/>
    </row>
    <row r="417" spans="1:18" ht="29" hidden="1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1119</v>
      </c>
      <c r="E417" s="64" t="s">
        <v>686</v>
      </c>
      <c r="F417" s="80" t="s">
        <v>1131</v>
      </c>
      <c r="G417" s="80" t="s">
        <v>1131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1129</v>
      </c>
      <c r="O417" s="64">
        <v>2</v>
      </c>
      <c r="P417" s="67">
        <f t="shared" si="166"/>
        <v>0</v>
      </c>
      <c r="Q417" s="68" t="s">
        <v>1130</v>
      </c>
      <c r="R417" s="68"/>
    </row>
    <row r="418" spans="1:18" ht="29" hidden="1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/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1149</v>
      </c>
      <c r="O418" s="64">
        <v>5</v>
      </c>
      <c r="P418" s="67">
        <f t="shared" si="166"/>
        <v>0</v>
      </c>
      <c r="Q418" s="68" t="s">
        <v>1153</v>
      </c>
      <c r="R418" s="68"/>
    </row>
    <row r="419" spans="1:18" ht="43.5" hidden="1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/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1183</v>
      </c>
      <c r="O419" s="64">
        <f>1+1+2</f>
        <v>4</v>
      </c>
      <c r="P419" s="67">
        <f t="shared" si="166"/>
        <v>0</v>
      </c>
      <c r="Q419" s="68" t="s">
        <v>1184</v>
      </c>
      <c r="R419" s="68"/>
    </row>
    <row r="420" spans="1:18" ht="43.5" hidden="1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/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1258</v>
      </c>
      <c r="O420" s="64">
        <f>1+1+1</f>
        <v>3</v>
      </c>
      <c r="P420" s="67">
        <f t="shared" si="166"/>
        <v>0</v>
      </c>
      <c r="Q420" s="68" t="s">
        <v>1259</v>
      </c>
      <c r="R420" s="68"/>
    </row>
    <row r="421" spans="1:18" ht="43.5" hidden="1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/>
      <c r="E421" s="64" t="s">
        <v>686</v>
      </c>
      <c r="F421" s="80" t="s">
        <v>1145</v>
      </c>
      <c r="G421" s="80" t="s">
        <v>1145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1185</v>
      </c>
      <c r="O421" s="64">
        <f>6+4+2</f>
        <v>12</v>
      </c>
      <c r="P421" s="67">
        <f t="shared" si="166"/>
        <v>0</v>
      </c>
      <c r="Q421" s="68" t="s">
        <v>1223</v>
      </c>
      <c r="R421" s="68"/>
    </row>
    <row r="422" spans="1:18" ht="29" hidden="1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/>
      <c r="E422" s="64" t="s">
        <v>686</v>
      </c>
      <c r="F422" s="80" t="s">
        <v>1131</v>
      </c>
      <c r="G422" s="80" t="s">
        <v>1131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1193</v>
      </c>
      <c r="O423" s="64">
        <f>1+5+3+3+3+3+21+1</f>
        <v>40</v>
      </c>
      <c r="P423" s="67">
        <f t="shared" si="166"/>
        <v>0</v>
      </c>
      <c r="Q423" s="68" t="s">
        <v>1194</v>
      </c>
      <c r="R423" s="68"/>
    </row>
    <row r="424" spans="1:18" ht="188.5" hidden="1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1290</v>
      </c>
      <c r="O424" s="64">
        <f>1+6+4+1+1+1+1+4+4+4+2+1+2</f>
        <v>32</v>
      </c>
      <c r="P424" s="67">
        <f t="shared" si="166"/>
        <v>0</v>
      </c>
      <c r="Q424" s="68" t="s">
        <v>1291</v>
      </c>
      <c r="R424" s="68"/>
    </row>
    <row r="425" spans="1:18" ht="29" hidden="1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1157</v>
      </c>
      <c r="O425" s="64">
        <v>5</v>
      </c>
      <c r="P425" s="67">
        <f t="shared" si="166"/>
        <v>0</v>
      </c>
      <c r="Q425" s="68" t="s">
        <v>1162</v>
      </c>
      <c r="R425" s="68"/>
    </row>
    <row r="426" spans="1:18" hidden="1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1196</v>
      </c>
      <c r="F426" s="80" t="s">
        <v>1220</v>
      </c>
      <c r="G426" s="80" t="s">
        <v>1197</v>
      </c>
      <c r="H426" s="83" t="s">
        <v>47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84" si="199">SUM(M425+L426)</f>
        <v>1907526.35</v>
      </c>
      <c r="N426" s="78" t="s">
        <v>1219</v>
      </c>
      <c r="O426" s="64">
        <v>1</v>
      </c>
      <c r="P426" s="67">
        <f t="shared" si="166"/>
        <v>0</v>
      </c>
      <c r="Q426" s="68" t="s">
        <v>1221</v>
      </c>
      <c r="R426" s="68"/>
    </row>
    <row r="427" spans="1:18" ht="29" hidden="1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1143</v>
      </c>
      <c r="G427" s="80" t="s">
        <v>1143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1144</v>
      </c>
      <c r="R427" s="68"/>
    </row>
    <row r="428" spans="1:18" ht="87" hidden="1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1210</v>
      </c>
      <c r="O428" s="64">
        <f>1+1+5+1+1+6</f>
        <v>15</v>
      </c>
      <c r="P428" s="67">
        <f t="shared" si="166"/>
        <v>0</v>
      </c>
      <c r="Q428" s="68" t="s">
        <v>1211</v>
      </c>
      <c r="R428" s="68"/>
    </row>
    <row r="429" spans="1:18" hidden="1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1208</v>
      </c>
      <c r="E429" s="64" t="s">
        <v>686</v>
      </c>
      <c r="F429" s="80" t="s">
        <v>1160</v>
      </c>
      <c r="G429" s="31" t="s">
        <v>1160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1157</v>
      </c>
      <c r="O429" s="64">
        <v>1</v>
      </c>
      <c r="P429" s="67">
        <f t="shared" si="166"/>
        <v>0</v>
      </c>
      <c r="Q429" s="68" t="s">
        <v>1163</v>
      </c>
      <c r="R429" s="68"/>
    </row>
    <row r="430" spans="1:18" ht="87" hidden="1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1214</v>
      </c>
      <c r="O430" s="64">
        <f>2+1+1+3+1+2</f>
        <v>10</v>
      </c>
      <c r="P430" s="67">
        <f t="shared" si="166"/>
        <v>0</v>
      </c>
      <c r="Q430" s="68" t="s">
        <v>1215</v>
      </c>
      <c r="R430" s="68"/>
    </row>
    <row r="431" spans="1:18" ht="43.5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1312</v>
      </c>
      <c r="O431" s="64">
        <f>30+2+8</f>
        <v>40</v>
      </c>
      <c r="P431" s="67">
        <f t="shared" si="166"/>
        <v>0</v>
      </c>
      <c r="Q431" s="68" t="s">
        <v>1313</v>
      </c>
      <c r="R431" s="68"/>
    </row>
    <row r="432" spans="1:18" ht="29" hidden="1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1207</v>
      </c>
      <c r="E432" s="64" t="s">
        <v>686</v>
      </c>
      <c r="F432" s="80" t="s">
        <v>1143</v>
      </c>
      <c r="G432" s="80" t="s">
        <v>1143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1167</v>
      </c>
      <c r="O432" s="64">
        <f>1+1</f>
        <v>2</v>
      </c>
      <c r="P432" s="67">
        <f t="shared" si="166"/>
        <v>0</v>
      </c>
      <c r="Q432" s="68" t="s">
        <v>1168</v>
      </c>
      <c r="R432" s="68"/>
    </row>
    <row r="433" spans="1:18" ht="29" hidden="1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1205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1173</v>
      </c>
      <c r="O433" s="64">
        <v>1</v>
      </c>
      <c r="P433" s="67">
        <f t="shared" si="166"/>
        <v>0</v>
      </c>
      <c r="Q433" s="68" t="s">
        <v>1174</v>
      </c>
      <c r="R433" s="68"/>
    </row>
    <row r="434" spans="1:18" ht="29" hidden="1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1205</v>
      </c>
      <c r="E434" s="64" t="s">
        <v>686</v>
      </c>
      <c r="F434" s="80" t="s">
        <v>856</v>
      </c>
      <c r="G434" s="31" t="s">
        <v>856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1173</v>
      </c>
      <c r="O434" s="64">
        <v>1</v>
      </c>
      <c r="P434" s="67">
        <f t="shared" ref="P434:P484" si="202">I434-O434</f>
        <v>0</v>
      </c>
      <c r="Q434" s="68" t="s">
        <v>1174</v>
      </c>
      <c r="R434" s="68"/>
    </row>
    <row r="435" spans="1:18" ht="116" hidden="1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1242</v>
      </c>
      <c r="O435" s="64">
        <f>1+6+4+5+5+10+5+4</f>
        <v>40</v>
      </c>
      <c r="P435" s="67">
        <f t="shared" si="202"/>
        <v>0</v>
      </c>
      <c r="Q435" s="68" t="s">
        <v>1243</v>
      </c>
      <c r="R435" s="68"/>
    </row>
    <row r="436" spans="1:18" ht="87" hidden="1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86" t="s">
        <v>1294</v>
      </c>
      <c r="O436" s="64">
        <f>2+4+1+8+4+1</f>
        <v>20</v>
      </c>
      <c r="P436" s="67">
        <f t="shared" si="202"/>
        <v>0</v>
      </c>
      <c r="Q436" s="68" t="s">
        <v>1292</v>
      </c>
      <c r="R436" s="68"/>
    </row>
    <row r="437" spans="1:18" ht="72.5" hidden="1" x14ac:dyDescent="0.35">
      <c r="A437" s="70">
        <v>44900</v>
      </c>
      <c r="B437" s="51">
        <f t="shared" ref="B437:B440" si="203">MONTH(A437)</f>
        <v>12</v>
      </c>
      <c r="C437" s="11">
        <f t="shared" ref="C437:C440" si="204">YEAR(A437)</f>
        <v>2022</v>
      </c>
      <c r="D437" s="103" t="s">
        <v>1200</v>
      </c>
      <c r="E437" s="64" t="s">
        <v>686</v>
      </c>
      <c r="F437" s="80" t="s">
        <v>979</v>
      </c>
      <c r="G437" s="80" t="s">
        <v>979</v>
      </c>
      <c r="H437" s="83" t="s">
        <v>47</v>
      </c>
      <c r="I437" s="65">
        <v>20</v>
      </c>
      <c r="J437" s="69" t="s">
        <v>0</v>
      </c>
      <c r="K437" s="77">
        <v>1584</v>
      </c>
      <c r="L437" s="66">
        <f t="shared" si="169"/>
        <v>31680</v>
      </c>
      <c r="M437" s="5">
        <f t="shared" si="199"/>
        <v>1992390.35</v>
      </c>
      <c r="N437" s="86" t="s">
        <v>1224</v>
      </c>
      <c r="O437" s="64">
        <f>2+5+2+6+5</f>
        <v>20</v>
      </c>
      <c r="P437" s="67">
        <f t="shared" si="202"/>
        <v>0</v>
      </c>
      <c r="Q437" s="68" t="s">
        <v>1225</v>
      </c>
      <c r="R437" s="68"/>
    </row>
    <row r="438" spans="1:18" ht="29" hidden="1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1198</v>
      </c>
      <c r="E438" s="64" t="s">
        <v>686</v>
      </c>
      <c r="F438" s="80" t="s">
        <v>1085</v>
      </c>
      <c r="G438" s="80" t="s">
        <v>1085</v>
      </c>
      <c r="H438" s="83" t="s">
        <v>47</v>
      </c>
      <c r="I438" s="65">
        <v>20</v>
      </c>
      <c r="J438" s="69" t="s">
        <v>1</v>
      </c>
      <c r="K438" s="77">
        <v>202</v>
      </c>
      <c r="L438" s="66">
        <f t="shared" si="169"/>
        <v>4040</v>
      </c>
      <c r="M438" s="5">
        <f t="shared" si="199"/>
        <v>1996430.35</v>
      </c>
      <c r="N438" s="78" t="s">
        <v>1188</v>
      </c>
      <c r="O438" s="64">
        <v>20</v>
      </c>
      <c r="P438" s="67">
        <f t="shared" si="202"/>
        <v>0</v>
      </c>
      <c r="Q438" s="68" t="s">
        <v>1189</v>
      </c>
      <c r="R438" s="68"/>
    </row>
    <row r="439" spans="1:18" ht="29" hidden="1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1206</v>
      </c>
      <c r="E439" s="64" t="s">
        <v>686</v>
      </c>
      <c r="F439" s="80" t="s">
        <v>1169</v>
      </c>
      <c r="G439" s="80" t="s">
        <v>1169</v>
      </c>
      <c r="H439" s="83" t="s">
        <v>51</v>
      </c>
      <c r="I439" s="65">
        <v>2</v>
      </c>
      <c r="J439" s="69" t="s">
        <v>216</v>
      </c>
      <c r="K439" s="77">
        <v>20.8</v>
      </c>
      <c r="L439" s="66">
        <f t="shared" si="169"/>
        <v>41.6</v>
      </c>
      <c r="M439" s="5">
        <f t="shared" si="199"/>
        <v>1996471.9500000002</v>
      </c>
      <c r="N439" s="78" t="s">
        <v>1177</v>
      </c>
      <c r="O439" s="64">
        <f>1</f>
        <v>1</v>
      </c>
      <c r="P439" s="67">
        <f t="shared" si="202"/>
        <v>1</v>
      </c>
      <c r="Q439" s="68" t="s">
        <v>1178</v>
      </c>
      <c r="R439" s="68"/>
    </row>
    <row r="440" spans="1:18" ht="29" hidden="1" x14ac:dyDescent="0.35">
      <c r="A440" s="70">
        <v>44900</v>
      </c>
      <c r="B440" s="51">
        <f t="shared" si="203"/>
        <v>12</v>
      </c>
      <c r="C440" s="11">
        <f t="shared" si="204"/>
        <v>2022</v>
      </c>
      <c r="D440" s="103" t="s">
        <v>1206</v>
      </c>
      <c r="E440" s="64" t="s">
        <v>686</v>
      </c>
      <c r="F440" s="80" t="s">
        <v>1170</v>
      </c>
      <c r="G440" s="80" t="s">
        <v>1170</v>
      </c>
      <c r="H440" s="83" t="s">
        <v>51</v>
      </c>
      <c r="I440" s="65">
        <v>2</v>
      </c>
      <c r="J440" s="69" t="s">
        <v>216</v>
      </c>
      <c r="K440" s="77">
        <v>23.9</v>
      </c>
      <c r="L440" s="66">
        <f t="shared" si="169"/>
        <v>47.8</v>
      </c>
      <c r="M440" s="5">
        <f t="shared" si="199"/>
        <v>1996519.7500000002</v>
      </c>
      <c r="N440" s="78" t="s">
        <v>1177</v>
      </c>
      <c r="O440" s="64">
        <f>1</f>
        <v>1</v>
      </c>
      <c r="P440" s="67">
        <f t="shared" si="202"/>
        <v>1</v>
      </c>
      <c r="Q440" s="68" t="s">
        <v>1178</v>
      </c>
      <c r="R440" s="68"/>
    </row>
    <row r="441" spans="1:18" ht="29" hidden="1" x14ac:dyDescent="0.35">
      <c r="A441" s="70">
        <v>44900</v>
      </c>
      <c r="B441" s="51">
        <f t="shared" ref="B441:B442" si="205">MONTH(A441)</f>
        <v>12</v>
      </c>
      <c r="C441" s="11">
        <f t="shared" ref="C441:C442" si="206">YEAR(A441)</f>
        <v>2022</v>
      </c>
      <c r="D441" s="103">
        <v>45234</v>
      </c>
      <c r="E441" s="64" t="s">
        <v>10</v>
      </c>
      <c r="F441" s="80" t="s">
        <v>892</v>
      </c>
      <c r="G441" s="31" t="s">
        <v>892</v>
      </c>
      <c r="H441" s="83" t="s">
        <v>51</v>
      </c>
      <c r="I441" s="65">
        <v>1</v>
      </c>
      <c r="J441" s="69" t="s">
        <v>125</v>
      </c>
      <c r="K441" s="77">
        <v>186</v>
      </c>
      <c r="L441" s="66">
        <f t="shared" si="169"/>
        <v>186</v>
      </c>
      <c r="M441" s="5">
        <f t="shared" si="199"/>
        <v>1996705.7500000002</v>
      </c>
      <c r="N441" s="78" t="s">
        <v>1179</v>
      </c>
      <c r="O441" s="64">
        <v>1</v>
      </c>
      <c r="P441" s="67">
        <f t="shared" si="202"/>
        <v>0</v>
      </c>
      <c r="Q441" s="68" t="s">
        <v>1180</v>
      </c>
      <c r="R441" s="68"/>
    </row>
    <row r="442" spans="1:18" ht="29" hidden="1" x14ac:dyDescent="0.35">
      <c r="A442" s="70">
        <v>44903</v>
      </c>
      <c r="B442" s="51">
        <f t="shared" si="205"/>
        <v>12</v>
      </c>
      <c r="C442" s="11">
        <f t="shared" si="206"/>
        <v>2022</v>
      </c>
      <c r="D442" s="103" t="s">
        <v>1201</v>
      </c>
      <c r="E442" s="64" t="s">
        <v>686</v>
      </c>
      <c r="F442" s="80" t="s">
        <v>979</v>
      </c>
      <c r="G442" s="80" t="s">
        <v>979</v>
      </c>
      <c r="H442" s="83" t="s">
        <v>51</v>
      </c>
      <c r="I442" s="65">
        <v>9</v>
      </c>
      <c r="J442" s="69" t="s">
        <v>0</v>
      </c>
      <c r="K442" s="77">
        <v>1584</v>
      </c>
      <c r="L442" s="66">
        <f t="shared" si="169"/>
        <v>14256</v>
      </c>
      <c r="M442" s="5">
        <f t="shared" si="199"/>
        <v>2010961.7500000002</v>
      </c>
      <c r="N442" s="78" t="s">
        <v>1190</v>
      </c>
      <c r="O442" s="64">
        <v>9</v>
      </c>
      <c r="P442" s="67">
        <f t="shared" si="202"/>
        <v>0</v>
      </c>
      <c r="Q442" s="68" t="s">
        <v>1191</v>
      </c>
      <c r="R442" s="68"/>
    </row>
    <row r="443" spans="1:18" ht="29" hidden="1" x14ac:dyDescent="0.35">
      <c r="A443" s="70">
        <v>44903</v>
      </c>
      <c r="B443" s="51">
        <f t="shared" ref="B443:B448" si="207">MONTH(A443)</f>
        <v>12</v>
      </c>
      <c r="C443" s="11">
        <f t="shared" ref="C443:C448" si="208">YEAR(A443)</f>
        <v>2022</v>
      </c>
      <c r="D443" s="103" t="s">
        <v>1198</v>
      </c>
      <c r="E443" s="64" t="s">
        <v>686</v>
      </c>
      <c r="F443" s="80" t="s">
        <v>979</v>
      </c>
      <c r="G443" s="80" t="s">
        <v>979</v>
      </c>
      <c r="H443" s="83" t="s">
        <v>47</v>
      </c>
      <c r="I443" s="65">
        <v>1</v>
      </c>
      <c r="J443" s="69" t="s">
        <v>0</v>
      </c>
      <c r="K443" s="77">
        <v>1584</v>
      </c>
      <c r="L443" s="66">
        <f t="shared" si="169"/>
        <v>1584</v>
      </c>
      <c r="M443" s="5">
        <f t="shared" si="199"/>
        <v>2012545.7500000002</v>
      </c>
      <c r="N443" s="78" t="s">
        <v>1190</v>
      </c>
      <c r="O443" s="64">
        <v>1</v>
      </c>
      <c r="P443" s="67">
        <f t="shared" si="202"/>
        <v>0</v>
      </c>
      <c r="Q443" s="68" t="s">
        <v>1192</v>
      </c>
      <c r="R443" s="68"/>
    </row>
    <row r="444" spans="1:18" ht="29" hidden="1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1198</v>
      </c>
      <c r="E444" s="64" t="s">
        <v>686</v>
      </c>
      <c r="F444" s="80" t="s">
        <v>1085</v>
      </c>
      <c r="G444" s="31" t="s">
        <v>1085</v>
      </c>
      <c r="H444" s="83" t="s">
        <v>47</v>
      </c>
      <c r="I444" s="65">
        <v>5</v>
      </c>
      <c r="J444" s="69" t="s">
        <v>1</v>
      </c>
      <c r="K444" s="77">
        <v>192</v>
      </c>
      <c r="L444" s="66">
        <f t="shared" si="169"/>
        <v>960</v>
      </c>
      <c r="M444" s="5">
        <f t="shared" si="199"/>
        <v>2013505.7500000002</v>
      </c>
      <c r="N444" s="78" t="s">
        <v>1212</v>
      </c>
      <c r="O444" s="64">
        <v>5</v>
      </c>
      <c r="P444" s="67">
        <f t="shared" si="202"/>
        <v>0</v>
      </c>
      <c r="Q444" s="68" t="s">
        <v>1213</v>
      </c>
      <c r="R444" s="68"/>
    </row>
    <row r="445" spans="1:18" ht="29" hidden="1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1202</v>
      </c>
      <c r="E445" s="64" t="s">
        <v>686</v>
      </c>
      <c r="F445" s="80" t="s">
        <v>1085</v>
      </c>
      <c r="G445" s="31" t="s">
        <v>1085</v>
      </c>
      <c r="H445" s="83" t="s">
        <v>47</v>
      </c>
      <c r="I445" s="65">
        <v>15</v>
      </c>
      <c r="J445" s="69" t="s">
        <v>1</v>
      </c>
      <c r="K445" s="77">
        <v>192</v>
      </c>
      <c r="L445" s="66">
        <f t="shared" ref="L445:L454" si="209">SUM(I445*K445)</f>
        <v>2880</v>
      </c>
      <c r="M445" s="5">
        <f t="shared" si="199"/>
        <v>2016385.7500000002</v>
      </c>
      <c r="N445" s="78" t="s">
        <v>1216</v>
      </c>
      <c r="O445" s="64">
        <v>15</v>
      </c>
      <c r="P445" s="67">
        <f t="shared" si="202"/>
        <v>0</v>
      </c>
      <c r="Q445" s="68" t="s">
        <v>1217</v>
      </c>
      <c r="R445" s="68"/>
    </row>
    <row r="446" spans="1:18" ht="58" hidden="1" x14ac:dyDescent="0.35">
      <c r="A446" s="70">
        <v>44903</v>
      </c>
      <c r="B446" s="51">
        <f t="shared" si="207"/>
        <v>12</v>
      </c>
      <c r="C446" s="11">
        <f t="shared" si="208"/>
        <v>2022</v>
      </c>
      <c r="D446" s="103" t="s">
        <v>1198</v>
      </c>
      <c r="E446" s="64" t="s">
        <v>686</v>
      </c>
      <c r="F446" s="80" t="s">
        <v>765</v>
      </c>
      <c r="G446" s="80" t="s">
        <v>765</v>
      </c>
      <c r="H446" s="83" t="s">
        <v>47</v>
      </c>
      <c r="I446" s="65">
        <v>6</v>
      </c>
      <c r="J446" s="69" t="s">
        <v>18</v>
      </c>
      <c r="K446" s="77">
        <v>650</v>
      </c>
      <c r="L446" s="66">
        <f t="shared" si="209"/>
        <v>3900</v>
      </c>
      <c r="M446" s="5">
        <f t="shared" si="199"/>
        <v>2020285.7500000002</v>
      </c>
      <c r="N446" s="86" t="s">
        <v>1244</v>
      </c>
      <c r="O446" s="64">
        <f>1+2+1+2</f>
        <v>6</v>
      </c>
      <c r="P446" s="67">
        <f t="shared" si="202"/>
        <v>0</v>
      </c>
      <c r="Q446" s="68" t="s">
        <v>1245</v>
      </c>
      <c r="R446" s="68"/>
    </row>
    <row r="447" spans="1:18" ht="72.5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>
        <v>45280</v>
      </c>
      <c r="E447" s="64" t="s">
        <v>10</v>
      </c>
      <c r="F447" s="80" t="s">
        <v>980</v>
      </c>
      <c r="G447" s="31" t="s">
        <v>980</v>
      </c>
      <c r="H447" s="83" t="s">
        <v>47</v>
      </c>
      <c r="I447" s="65">
        <v>40</v>
      </c>
      <c r="J447" s="69" t="s">
        <v>1</v>
      </c>
      <c r="K447" s="77">
        <v>177</v>
      </c>
      <c r="L447" s="66">
        <f t="shared" si="209"/>
        <v>7080</v>
      </c>
      <c r="M447" s="5">
        <f t="shared" si="199"/>
        <v>2027365.7500000002</v>
      </c>
      <c r="N447" s="86" t="s">
        <v>1314</v>
      </c>
      <c r="O447" s="64">
        <f>2+10+22+4+2</f>
        <v>40</v>
      </c>
      <c r="P447" s="67">
        <f t="shared" si="202"/>
        <v>0</v>
      </c>
      <c r="Q447" s="68" t="s">
        <v>1315</v>
      </c>
      <c r="R447" s="68"/>
    </row>
    <row r="448" spans="1:18" ht="87" hidden="1" x14ac:dyDescent="0.35">
      <c r="A448" s="70">
        <v>44908</v>
      </c>
      <c r="B448" s="51">
        <f t="shared" si="207"/>
        <v>12</v>
      </c>
      <c r="C448" s="11">
        <f t="shared" si="208"/>
        <v>2022</v>
      </c>
      <c r="D448" s="103" t="s">
        <v>1199</v>
      </c>
      <c r="E448" s="64" t="s">
        <v>686</v>
      </c>
      <c r="F448" s="80" t="s">
        <v>925</v>
      </c>
      <c r="G448" s="31" t="s">
        <v>925</v>
      </c>
      <c r="H448" s="83" t="s">
        <v>47</v>
      </c>
      <c r="I448" s="65">
        <v>15</v>
      </c>
      <c r="J448" s="69" t="s">
        <v>0</v>
      </c>
      <c r="K448" s="77">
        <v>1584</v>
      </c>
      <c r="L448" s="66">
        <f t="shared" si="209"/>
        <v>23760</v>
      </c>
      <c r="M448" s="5">
        <f t="shared" si="199"/>
        <v>2051125.7500000002</v>
      </c>
      <c r="N448" s="86" t="s">
        <v>1250</v>
      </c>
      <c r="O448" s="64">
        <f>1+1+3+4+2+3+1</f>
        <v>15</v>
      </c>
      <c r="P448" s="67">
        <f t="shared" si="202"/>
        <v>0</v>
      </c>
      <c r="Q448" s="68" t="s">
        <v>1251</v>
      </c>
      <c r="R448" s="68"/>
    </row>
    <row r="449" spans="1:18" ht="87" x14ac:dyDescent="0.35">
      <c r="A449" s="70">
        <v>44914</v>
      </c>
      <c r="B449" s="51">
        <f t="shared" ref="B449:B450" si="210">MONTH(A449)</f>
        <v>12</v>
      </c>
      <c r="C449" s="11">
        <f t="shared" ref="C449:C450" si="211">YEAR(A449)</f>
        <v>2022</v>
      </c>
      <c r="D449" s="103">
        <v>45330</v>
      </c>
      <c r="E449" s="64" t="s">
        <v>10</v>
      </c>
      <c r="F449" s="80" t="s">
        <v>980</v>
      </c>
      <c r="G449" s="31" t="s">
        <v>980</v>
      </c>
      <c r="H449" s="83" t="s">
        <v>47</v>
      </c>
      <c r="I449" s="65">
        <v>40</v>
      </c>
      <c r="J449" s="69" t="s">
        <v>1</v>
      </c>
      <c r="K449" s="106">
        <v>177</v>
      </c>
      <c r="L449" s="66">
        <f t="shared" si="209"/>
        <v>7080</v>
      </c>
      <c r="M449" s="5">
        <f t="shared" si="199"/>
        <v>2058205.7500000002</v>
      </c>
      <c r="N449" s="86" t="s">
        <v>1318</v>
      </c>
      <c r="O449" s="64">
        <f>1+10+4+20+2+3</f>
        <v>40</v>
      </c>
      <c r="P449" s="67">
        <f t="shared" si="202"/>
        <v>0</v>
      </c>
      <c r="Q449" s="58" t="s">
        <v>1319</v>
      </c>
      <c r="R449" s="68"/>
    </row>
    <row r="450" spans="1:18" ht="29" hidden="1" x14ac:dyDescent="0.35">
      <c r="A450" s="70">
        <v>44915</v>
      </c>
      <c r="B450" s="51">
        <f t="shared" si="210"/>
        <v>12</v>
      </c>
      <c r="C450" s="11">
        <f t="shared" si="211"/>
        <v>2022</v>
      </c>
      <c r="D450" s="103" t="s">
        <v>1202</v>
      </c>
      <c r="E450" s="64" t="s">
        <v>686</v>
      </c>
      <c r="F450" s="80" t="s">
        <v>1085</v>
      </c>
      <c r="G450" s="31" t="s">
        <v>1085</v>
      </c>
      <c r="H450" s="83" t="s">
        <v>47</v>
      </c>
      <c r="I450" s="65">
        <v>10</v>
      </c>
      <c r="J450" s="69" t="s">
        <v>1</v>
      </c>
      <c r="K450" s="77">
        <v>202</v>
      </c>
      <c r="L450" s="66">
        <f t="shared" si="209"/>
        <v>2020</v>
      </c>
      <c r="M450" s="5">
        <f t="shared" si="199"/>
        <v>2060225.7500000002</v>
      </c>
      <c r="N450" s="86" t="s">
        <v>1309</v>
      </c>
      <c r="O450" s="64">
        <f>9</f>
        <v>9</v>
      </c>
      <c r="P450" s="67">
        <f t="shared" si="202"/>
        <v>1</v>
      </c>
      <c r="Q450" s="68" t="s">
        <v>1311</v>
      </c>
      <c r="R450" s="68"/>
    </row>
    <row r="451" spans="1:18" ht="130.5" hidden="1" x14ac:dyDescent="0.35">
      <c r="A451" s="70">
        <v>44915</v>
      </c>
      <c r="B451" s="51">
        <f t="shared" ref="B451:B453" si="212">MONTH(A451)</f>
        <v>12</v>
      </c>
      <c r="C451" s="11">
        <f t="shared" ref="C451:C453" si="213">YEAR(A451)</f>
        <v>2022</v>
      </c>
      <c r="D451" s="103" t="s">
        <v>1202</v>
      </c>
      <c r="E451" s="64" t="s">
        <v>686</v>
      </c>
      <c r="F451" s="80" t="s">
        <v>28</v>
      </c>
      <c r="G451" s="31" t="s">
        <v>28</v>
      </c>
      <c r="H451" s="83" t="s">
        <v>47</v>
      </c>
      <c r="I451" s="65">
        <v>40</v>
      </c>
      <c r="J451" s="69" t="s">
        <v>217</v>
      </c>
      <c r="K451" s="77">
        <v>32.5</v>
      </c>
      <c r="L451" s="66">
        <f t="shared" si="209"/>
        <v>1300</v>
      </c>
      <c r="M451" s="5">
        <f t="shared" si="199"/>
        <v>2061525.7500000002</v>
      </c>
      <c r="N451" s="86" t="s">
        <v>1261</v>
      </c>
      <c r="O451" s="64">
        <f>6+1+3+5+1+1+10+5+1+4+3</f>
        <v>40</v>
      </c>
      <c r="P451" s="67">
        <f t="shared" si="202"/>
        <v>0</v>
      </c>
      <c r="Q451" s="68" t="s">
        <v>1262</v>
      </c>
      <c r="R451" s="68"/>
    </row>
    <row r="452" spans="1:18" ht="29" hidden="1" x14ac:dyDescent="0.35">
      <c r="A452" s="70">
        <v>44915</v>
      </c>
      <c r="B452" s="51">
        <f t="shared" si="212"/>
        <v>12</v>
      </c>
      <c r="C452" s="11">
        <f t="shared" si="213"/>
        <v>2022</v>
      </c>
      <c r="D452" s="103" t="s">
        <v>1202</v>
      </c>
      <c r="E452" s="64" t="s">
        <v>686</v>
      </c>
      <c r="F452" s="80" t="s">
        <v>1203</v>
      </c>
      <c r="G452" s="80" t="s">
        <v>1203</v>
      </c>
      <c r="H452" s="83" t="s">
        <v>51</v>
      </c>
      <c r="I452" s="65">
        <v>1</v>
      </c>
      <c r="J452" s="69" t="s">
        <v>125</v>
      </c>
      <c r="K452" s="77">
        <v>36</v>
      </c>
      <c r="L452" s="66">
        <f t="shared" si="209"/>
        <v>36</v>
      </c>
      <c r="M452" s="5">
        <f t="shared" si="199"/>
        <v>2061561.7500000002</v>
      </c>
      <c r="N452" s="78" t="s">
        <v>1216</v>
      </c>
      <c r="O452" s="64">
        <v>1</v>
      </c>
      <c r="P452" s="67">
        <f t="shared" si="202"/>
        <v>0</v>
      </c>
      <c r="Q452" s="68" t="s">
        <v>1218</v>
      </c>
      <c r="R452" s="68"/>
    </row>
    <row r="453" spans="1:18" ht="29" hidden="1" x14ac:dyDescent="0.35">
      <c r="A453" s="70">
        <v>44918</v>
      </c>
      <c r="B453" s="51">
        <f t="shared" si="212"/>
        <v>12</v>
      </c>
      <c r="C453" s="11">
        <f t="shared" si="213"/>
        <v>2022</v>
      </c>
      <c r="D453" s="103"/>
      <c r="E453" s="64" t="s">
        <v>307</v>
      </c>
      <c r="F453" s="80" t="s">
        <v>643</v>
      </c>
      <c r="G453" s="31" t="s">
        <v>643</v>
      </c>
      <c r="H453" s="83" t="s">
        <v>47</v>
      </c>
      <c r="I453" s="65">
        <v>4</v>
      </c>
      <c r="J453" s="69" t="s">
        <v>125</v>
      </c>
      <c r="K453" s="77">
        <v>385</v>
      </c>
      <c r="L453" s="66">
        <f t="shared" si="209"/>
        <v>1540</v>
      </c>
      <c r="M453" s="5">
        <f t="shared" si="199"/>
        <v>2063101.7500000002</v>
      </c>
      <c r="N453" s="86" t="s">
        <v>1269</v>
      </c>
      <c r="O453" s="64">
        <f>1+1</f>
        <v>2</v>
      </c>
      <c r="P453" s="67">
        <f t="shared" si="202"/>
        <v>2</v>
      </c>
      <c r="Q453" s="68" t="s">
        <v>1270</v>
      </c>
      <c r="R453" s="68"/>
    </row>
    <row r="454" spans="1:18" ht="29" hidden="1" x14ac:dyDescent="0.35">
      <c r="A454" s="70">
        <v>44922</v>
      </c>
      <c r="B454" s="51">
        <f t="shared" ref="B454" si="214">MONTH(A454)</f>
        <v>12</v>
      </c>
      <c r="C454" s="11">
        <f t="shared" ref="C454" si="215">YEAR(A454)</f>
        <v>2022</v>
      </c>
      <c r="D454" s="103" t="s">
        <v>1204</v>
      </c>
      <c r="E454" s="64" t="s">
        <v>686</v>
      </c>
      <c r="F454" s="80" t="s">
        <v>1049</v>
      </c>
      <c r="G454" s="31" t="s">
        <v>1049</v>
      </c>
      <c r="H454" s="83" t="s">
        <v>51</v>
      </c>
      <c r="I454" s="65">
        <v>8</v>
      </c>
      <c r="J454" s="69" t="s">
        <v>138</v>
      </c>
      <c r="K454" s="77">
        <v>30</v>
      </c>
      <c r="L454" s="66">
        <f t="shared" si="209"/>
        <v>240</v>
      </c>
      <c r="M454" s="5">
        <f t="shared" si="199"/>
        <v>2063341.7500000002</v>
      </c>
      <c r="N454" s="86" t="s">
        <v>1254</v>
      </c>
      <c r="O454" s="64">
        <f>4+4</f>
        <v>8</v>
      </c>
      <c r="P454" s="67">
        <f t="shared" si="202"/>
        <v>0</v>
      </c>
      <c r="Q454" s="68" t="s">
        <v>1255</v>
      </c>
      <c r="R454" s="68"/>
    </row>
    <row r="455" spans="1:18" ht="29" hidden="1" x14ac:dyDescent="0.35">
      <c r="A455" s="70">
        <v>44929</v>
      </c>
      <c r="B455" s="51">
        <v>1</v>
      </c>
      <c r="C455" s="11">
        <v>2023</v>
      </c>
      <c r="D455" s="103">
        <v>45389</v>
      </c>
      <c r="E455" s="64" t="s">
        <v>10</v>
      </c>
      <c r="F455" s="80" t="s">
        <v>1022</v>
      </c>
      <c r="G455" s="31" t="s">
        <v>1022</v>
      </c>
      <c r="H455" s="83" t="s">
        <v>51</v>
      </c>
      <c r="I455" s="65">
        <v>5</v>
      </c>
      <c r="J455" s="69" t="s">
        <v>0</v>
      </c>
      <c r="K455" s="77">
        <v>1485</v>
      </c>
      <c r="L455" s="66">
        <f t="shared" ref="L455:L484" si="216">SUM(I455*K455)</f>
        <v>7425</v>
      </c>
      <c r="M455" s="5">
        <f t="shared" si="199"/>
        <v>2070766.7500000002</v>
      </c>
      <c r="N455" s="78" t="s">
        <v>1300</v>
      </c>
      <c r="O455" s="64">
        <v>5</v>
      </c>
      <c r="P455" s="67">
        <f t="shared" si="202"/>
        <v>0</v>
      </c>
      <c r="Q455" s="68" t="s">
        <v>1301</v>
      </c>
      <c r="R455" s="68"/>
    </row>
    <row r="456" spans="1:18" ht="43.5" x14ac:dyDescent="0.35">
      <c r="A456" s="70">
        <v>44929</v>
      </c>
      <c r="B456" s="51">
        <v>1</v>
      </c>
      <c r="C456" s="11">
        <v>2023</v>
      </c>
      <c r="D456" s="103">
        <v>45389</v>
      </c>
      <c r="E456" s="64" t="s">
        <v>10</v>
      </c>
      <c r="F456" s="80" t="s">
        <v>980</v>
      </c>
      <c r="G456" s="31" t="s">
        <v>980</v>
      </c>
      <c r="H456" s="83" t="s">
        <v>51</v>
      </c>
      <c r="I456" s="65">
        <v>30</v>
      </c>
      <c r="J456" s="69" t="s">
        <v>1</v>
      </c>
      <c r="K456" s="77">
        <v>174</v>
      </c>
      <c r="L456" s="66">
        <f t="shared" si="216"/>
        <v>5220</v>
      </c>
      <c r="M456" s="5">
        <f t="shared" si="199"/>
        <v>2075986.7500000002</v>
      </c>
      <c r="N456" s="86" t="s">
        <v>1316</v>
      </c>
      <c r="O456" s="64">
        <v>30</v>
      </c>
      <c r="P456" s="67">
        <f t="shared" si="202"/>
        <v>0</v>
      </c>
      <c r="Q456" s="68" t="s">
        <v>1317</v>
      </c>
      <c r="R456" s="68"/>
    </row>
    <row r="457" spans="1:18" ht="29" hidden="1" x14ac:dyDescent="0.35">
      <c r="A457" s="70">
        <v>44930</v>
      </c>
      <c r="B457" s="51">
        <v>1</v>
      </c>
      <c r="C457" s="11">
        <v>2023</v>
      </c>
      <c r="D457" s="103" t="s">
        <v>1226</v>
      </c>
      <c r="E457" s="64" t="s">
        <v>429</v>
      </c>
      <c r="F457" s="80" t="s">
        <v>1227</v>
      </c>
      <c r="G457" s="31" t="s">
        <v>1227</v>
      </c>
      <c r="H457" s="83" t="s">
        <v>51</v>
      </c>
      <c r="I457" s="65">
        <v>25</v>
      </c>
      <c r="J457" s="69" t="s">
        <v>1</v>
      </c>
      <c r="K457" s="77">
        <v>168</v>
      </c>
      <c r="L457" s="66">
        <f t="shared" si="216"/>
        <v>4200</v>
      </c>
      <c r="M457" s="5">
        <f t="shared" si="199"/>
        <v>2080186.7500000002</v>
      </c>
      <c r="N457" s="86" t="s">
        <v>1308</v>
      </c>
      <c r="O457" s="64">
        <f>15+4+6</f>
        <v>25</v>
      </c>
      <c r="P457" s="67">
        <f t="shared" si="202"/>
        <v>0</v>
      </c>
      <c r="Q457" s="68" t="s">
        <v>1310</v>
      </c>
      <c r="R457" s="68"/>
    </row>
    <row r="458" spans="1:18" ht="72.5" hidden="1" x14ac:dyDescent="0.35">
      <c r="A458" s="70">
        <v>44930</v>
      </c>
      <c r="B458" s="51">
        <v>1</v>
      </c>
      <c r="C458" s="11">
        <v>2023</v>
      </c>
      <c r="D458" s="103" t="s">
        <v>1226</v>
      </c>
      <c r="E458" s="64" t="s">
        <v>429</v>
      </c>
      <c r="F458" s="80" t="s">
        <v>763</v>
      </c>
      <c r="G458" s="31" t="s">
        <v>763</v>
      </c>
      <c r="H458" s="83" t="s">
        <v>51</v>
      </c>
      <c r="I458" s="65">
        <v>24</v>
      </c>
      <c r="J458" s="69" t="s">
        <v>25</v>
      </c>
      <c r="K458" s="77">
        <v>50</v>
      </c>
      <c r="L458" s="66">
        <f t="shared" si="216"/>
        <v>1200</v>
      </c>
      <c r="M458" s="5">
        <f t="shared" si="199"/>
        <v>2081386.7500000002</v>
      </c>
      <c r="N458" s="86" t="s">
        <v>1295</v>
      </c>
      <c r="O458" s="64">
        <f>4+6+4+1+1+4</f>
        <v>20</v>
      </c>
      <c r="P458" s="67">
        <f t="shared" si="202"/>
        <v>4</v>
      </c>
      <c r="Q458" s="68" t="s">
        <v>1296</v>
      </c>
      <c r="R458" s="68"/>
    </row>
    <row r="459" spans="1:18" ht="29" hidden="1" x14ac:dyDescent="0.35">
      <c r="A459" s="70">
        <v>44931</v>
      </c>
      <c r="B459" s="51">
        <v>1</v>
      </c>
      <c r="C459" s="11">
        <v>2023</v>
      </c>
      <c r="D459" s="103">
        <v>45431</v>
      </c>
      <c r="E459" s="64" t="s">
        <v>10</v>
      </c>
      <c r="F459" s="80" t="s">
        <v>1022</v>
      </c>
      <c r="G459" s="31" t="s">
        <v>1022</v>
      </c>
      <c r="H459" s="83" t="s">
        <v>51</v>
      </c>
      <c r="I459" s="65">
        <v>5</v>
      </c>
      <c r="J459" s="69" t="s">
        <v>0</v>
      </c>
      <c r="K459" s="77">
        <v>1397</v>
      </c>
      <c r="L459" s="66">
        <f t="shared" si="216"/>
        <v>6985</v>
      </c>
      <c r="M459" s="5">
        <f t="shared" si="199"/>
        <v>2088371.7500000002</v>
      </c>
      <c r="N459" s="86" t="s">
        <v>1256</v>
      </c>
      <c r="O459" s="64">
        <v>5</v>
      </c>
      <c r="P459" s="67">
        <f t="shared" si="202"/>
        <v>0</v>
      </c>
      <c r="Q459" s="68" t="s">
        <v>1302</v>
      </c>
      <c r="R459" s="68"/>
    </row>
    <row r="460" spans="1:18" ht="72.5" hidden="1" x14ac:dyDescent="0.35">
      <c r="A460" s="70">
        <v>44932</v>
      </c>
      <c r="B460" s="51">
        <v>1</v>
      </c>
      <c r="C460" s="11">
        <v>2023</v>
      </c>
      <c r="D460" s="103">
        <v>45432</v>
      </c>
      <c r="E460" s="64" t="s">
        <v>10</v>
      </c>
      <c r="F460" s="80" t="s">
        <v>1022</v>
      </c>
      <c r="G460" s="31" t="s">
        <v>1022</v>
      </c>
      <c r="H460" s="83" t="s">
        <v>47</v>
      </c>
      <c r="I460" s="65">
        <v>10</v>
      </c>
      <c r="J460" s="69" t="s">
        <v>0</v>
      </c>
      <c r="K460" s="77">
        <v>1441</v>
      </c>
      <c r="L460" s="66">
        <f t="shared" si="216"/>
        <v>14410</v>
      </c>
      <c r="M460" s="5">
        <f t="shared" si="199"/>
        <v>2102781.75</v>
      </c>
      <c r="N460" s="86" t="s">
        <v>1303</v>
      </c>
      <c r="O460" s="64">
        <f>1+1+6+1+1</f>
        <v>10</v>
      </c>
      <c r="P460" s="67">
        <f t="shared" si="202"/>
        <v>0</v>
      </c>
      <c r="Q460" s="68" t="s">
        <v>1304</v>
      </c>
      <c r="R460" s="68"/>
    </row>
    <row r="461" spans="1:18" ht="58" hidden="1" x14ac:dyDescent="0.35">
      <c r="A461" s="70">
        <v>44932</v>
      </c>
      <c r="B461" s="51">
        <v>1</v>
      </c>
      <c r="C461" s="11">
        <v>2023</v>
      </c>
      <c r="D461" s="103" t="s">
        <v>1228</v>
      </c>
      <c r="E461" s="64" t="s">
        <v>686</v>
      </c>
      <c r="F461" s="80" t="s">
        <v>925</v>
      </c>
      <c r="G461" s="31" t="s">
        <v>925</v>
      </c>
      <c r="H461" s="83" t="s">
        <v>47</v>
      </c>
      <c r="I461" s="65">
        <v>15</v>
      </c>
      <c r="J461" s="69" t="s">
        <v>0</v>
      </c>
      <c r="K461" s="77">
        <v>1540</v>
      </c>
      <c r="L461" s="66">
        <f t="shared" si="216"/>
        <v>23100</v>
      </c>
      <c r="M461" s="5">
        <f t="shared" si="199"/>
        <v>2125881.75</v>
      </c>
      <c r="N461" s="86" t="s">
        <v>1263</v>
      </c>
      <c r="O461" s="64">
        <f>1+1+5+1</f>
        <v>8</v>
      </c>
      <c r="P461" s="67">
        <f t="shared" si="202"/>
        <v>7</v>
      </c>
      <c r="Q461" s="68" t="s">
        <v>1264</v>
      </c>
      <c r="R461" s="68"/>
    </row>
    <row r="462" spans="1:18" ht="58" hidden="1" x14ac:dyDescent="0.35">
      <c r="A462" s="70">
        <v>44932</v>
      </c>
      <c r="B462" s="51">
        <v>1</v>
      </c>
      <c r="C462" s="11">
        <v>2023</v>
      </c>
      <c r="D462" s="103" t="s">
        <v>1229</v>
      </c>
      <c r="E462" s="64" t="s">
        <v>686</v>
      </c>
      <c r="F462" s="80" t="s">
        <v>765</v>
      </c>
      <c r="G462" s="31" t="s">
        <v>765</v>
      </c>
      <c r="H462" s="83" t="s">
        <v>47</v>
      </c>
      <c r="I462" s="65">
        <v>6</v>
      </c>
      <c r="J462" s="69" t="s">
        <v>18</v>
      </c>
      <c r="K462" s="77">
        <v>650</v>
      </c>
      <c r="L462" s="66">
        <f t="shared" si="216"/>
        <v>3900</v>
      </c>
      <c r="M462" s="5">
        <f t="shared" si="199"/>
        <v>2129781.75</v>
      </c>
      <c r="N462" s="86" t="s">
        <v>1279</v>
      </c>
      <c r="O462" s="64">
        <f>1+1+1+1</f>
        <v>4</v>
      </c>
      <c r="P462" s="67">
        <f t="shared" si="202"/>
        <v>2</v>
      </c>
      <c r="Q462" s="68" t="s">
        <v>1280</v>
      </c>
      <c r="R462" s="68"/>
    </row>
    <row r="463" spans="1:18" ht="43.5" hidden="1" x14ac:dyDescent="0.35">
      <c r="A463" s="70">
        <v>44932</v>
      </c>
      <c r="B463" s="51">
        <v>1</v>
      </c>
      <c r="C463" s="11">
        <v>2023</v>
      </c>
      <c r="D463" s="103" t="s">
        <v>1230</v>
      </c>
      <c r="E463" s="64" t="s">
        <v>686</v>
      </c>
      <c r="F463" s="80" t="s">
        <v>1231</v>
      </c>
      <c r="G463" s="31" t="s">
        <v>1231</v>
      </c>
      <c r="H463" s="83" t="s">
        <v>47</v>
      </c>
      <c r="I463" s="65">
        <v>2</v>
      </c>
      <c r="J463" s="69" t="s">
        <v>125</v>
      </c>
      <c r="K463" s="77">
        <v>130</v>
      </c>
      <c r="L463" s="66">
        <f t="shared" si="216"/>
        <v>260</v>
      </c>
      <c r="M463" s="5">
        <f t="shared" si="199"/>
        <v>2130041.75</v>
      </c>
      <c r="N463" s="78" t="s">
        <v>1246</v>
      </c>
      <c r="O463" s="64">
        <v>2</v>
      </c>
      <c r="P463" s="67">
        <f t="shared" si="202"/>
        <v>0</v>
      </c>
      <c r="Q463" s="68" t="s">
        <v>1247</v>
      </c>
      <c r="R463" s="68"/>
    </row>
    <row r="464" spans="1:18" ht="29" x14ac:dyDescent="0.35">
      <c r="A464" s="70">
        <v>44932</v>
      </c>
      <c r="B464" s="51">
        <v>1</v>
      </c>
      <c r="C464" s="11">
        <v>2023</v>
      </c>
      <c r="D464" s="103" t="s">
        <v>1230</v>
      </c>
      <c r="E464" s="64" t="s">
        <v>686</v>
      </c>
      <c r="F464" s="80" t="s">
        <v>1098</v>
      </c>
      <c r="G464" s="31" t="s">
        <v>1098</v>
      </c>
      <c r="H464" s="83" t="s">
        <v>47</v>
      </c>
      <c r="I464" s="65">
        <v>10</v>
      </c>
      <c r="J464" s="69" t="s">
        <v>1</v>
      </c>
      <c r="K464" s="77">
        <v>186</v>
      </c>
      <c r="L464" s="66">
        <f t="shared" si="216"/>
        <v>1860</v>
      </c>
      <c r="M464" s="5">
        <f t="shared" si="199"/>
        <v>2131901.75</v>
      </c>
      <c r="N464" s="78" t="s">
        <v>1248</v>
      </c>
      <c r="O464" s="64">
        <v>10</v>
      </c>
      <c r="P464" s="67">
        <f t="shared" si="202"/>
        <v>0</v>
      </c>
      <c r="Q464" s="68" t="s">
        <v>1249</v>
      </c>
      <c r="R464" s="68"/>
    </row>
    <row r="465" spans="1:18" ht="58" hidden="1" x14ac:dyDescent="0.35">
      <c r="A465" s="70">
        <v>44938</v>
      </c>
      <c r="B465" s="51">
        <v>1</v>
      </c>
      <c r="C465" s="11">
        <v>2023</v>
      </c>
      <c r="D465" s="103" t="s">
        <v>1226</v>
      </c>
      <c r="E465" s="64" t="s">
        <v>429</v>
      </c>
      <c r="F465" s="80" t="s">
        <v>1227</v>
      </c>
      <c r="G465" s="31" t="s">
        <v>1227</v>
      </c>
      <c r="H465" s="83" t="s">
        <v>51</v>
      </c>
      <c r="I465" s="65">
        <v>25</v>
      </c>
      <c r="J465" s="69" t="s">
        <v>1</v>
      </c>
      <c r="K465" s="77">
        <v>168</v>
      </c>
      <c r="L465" s="66">
        <f t="shared" si="216"/>
        <v>4200</v>
      </c>
      <c r="M465" s="5">
        <f t="shared" si="199"/>
        <v>2136101.75</v>
      </c>
      <c r="N465" s="86" t="s">
        <v>1277</v>
      </c>
      <c r="O465" s="64">
        <f>6+5+2+7</f>
        <v>20</v>
      </c>
      <c r="P465" s="67">
        <f t="shared" si="202"/>
        <v>5</v>
      </c>
      <c r="Q465" s="68" t="s">
        <v>1307</v>
      </c>
      <c r="R465" s="68"/>
    </row>
    <row r="466" spans="1:18" ht="29" hidden="1" x14ac:dyDescent="0.35">
      <c r="A466" s="70">
        <v>44935</v>
      </c>
      <c r="B466" s="51">
        <v>1</v>
      </c>
      <c r="C466" s="11">
        <v>2023</v>
      </c>
      <c r="D466" s="103">
        <v>45433</v>
      </c>
      <c r="E466" s="64" t="s">
        <v>10</v>
      </c>
      <c r="F466" s="80" t="s">
        <v>1022</v>
      </c>
      <c r="G466" s="31" t="s">
        <v>1022</v>
      </c>
      <c r="H466" s="83" t="s">
        <v>47</v>
      </c>
      <c r="I466" s="65">
        <v>10</v>
      </c>
      <c r="J466" s="69" t="s">
        <v>0</v>
      </c>
      <c r="K466" s="77">
        <v>1441</v>
      </c>
      <c r="L466" s="66">
        <f t="shared" si="216"/>
        <v>14410</v>
      </c>
      <c r="M466" s="5">
        <f t="shared" si="199"/>
        <v>2150511.75</v>
      </c>
      <c r="N466" s="78" t="s">
        <v>1271</v>
      </c>
      <c r="O466" s="64">
        <f>8+2</f>
        <v>10</v>
      </c>
      <c r="P466" s="67">
        <f t="shared" si="202"/>
        <v>0</v>
      </c>
      <c r="Q466" s="68" t="s">
        <v>1306</v>
      </c>
      <c r="R466" s="68"/>
    </row>
    <row r="467" spans="1:18" ht="43.5" x14ac:dyDescent="0.35">
      <c r="A467" s="70">
        <v>44935</v>
      </c>
      <c r="B467" s="51">
        <v>1</v>
      </c>
      <c r="C467" s="11">
        <v>2023</v>
      </c>
      <c r="D467" s="103">
        <v>45435</v>
      </c>
      <c r="E467" s="64" t="s">
        <v>10</v>
      </c>
      <c r="F467" s="80" t="s">
        <v>980</v>
      </c>
      <c r="G467" s="31" t="s">
        <v>980</v>
      </c>
      <c r="H467" s="83" t="s">
        <v>47</v>
      </c>
      <c r="I467" s="65">
        <v>10</v>
      </c>
      <c r="J467" s="69" t="s">
        <v>1</v>
      </c>
      <c r="K467" s="77">
        <v>174</v>
      </c>
      <c r="L467" s="66">
        <f t="shared" si="216"/>
        <v>1740</v>
      </c>
      <c r="M467" s="5">
        <f t="shared" si="199"/>
        <v>2152251.75</v>
      </c>
      <c r="N467" s="86" t="s">
        <v>1256</v>
      </c>
      <c r="O467" s="64">
        <f>10</f>
        <v>10</v>
      </c>
      <c r="P467" s="67">
        <f t="shared" si="202"/>
        <v>0</v>
      </c>
      <c r="Q467" s="68" t="s">
        <v>1320</v>
      </c>
      <c r="R467" s="68"/>
    </row>
    <row r="468" spans="1:18" ht="58" x14ac:dyDescent="0.35">
      <c r="A468" s="70">
        <v>44935</v>
      </c>
      <c r="B468" s="51">
        <v>1</v>
      </c>
      <c r="C468" s="11">
        <v>2023</v>
      </c>
      <c r="D468" s="103">
        <v>45443</v>
      </c>
      <c r="E468" s="64" t="s">
        <v>10</v>
      </c>
      <c r="F468" s="80" t="s">
        <v>980</v>
      </c>
      <c r="G468" s="31" t="s">
        <v>980</v>
      </c>
      <c r="H468" s="83" t="s">
        <v>47</v>
      </c>
      <c r="I468" s="65">
        <v>40</v>
      </c>
      <c r="J468" s="69" t="s">
        <v>1</v>
      </c>
      <c r="K468" s="77">
        <v>174</v>
      </c>
      <c r="L468" s="66">
        <f t="shared" si="216"/>
        <v>6960</v>
      </c>
      <c r="M468" s="5">
        <f t="shared" si="199"/>
        <v>2159211.75</v>
      </c>
      <c r="N468" s="86" t="s">
        <v>1321</v>
      </c>
      <c r="O468" s="64">
        <f>8+4+1+15+12</f>
        <v>40</v>
      </c>
      <c r="P468" s="67">
        <f t="shared" si="202"/>
        <v>0</v>
      </c>
      <c r="Q468" s="68" t="s">
        <v>1323</v>
      </c>
      <c r="R468" s="68"/>
    </row>
    <row r="469" spans="1:18" ht="29" hidden="1" x14ac:dyDescent="0.35">
      <c r="A469" s="70">
        <v>44935</v>
      </c>
      <c r="B469" s="51">
        <v>1</v>
      </c>
      <c r="C469" s="11">
        <v>2023</v>
      </c>
      <c r="D469" s="103">
        <v>45453</v>
      </c>
      <c r="E469" s="64" t="s">
        <v>10</v>
      </c>
      <c r="F469" s="80" t="s">
        <v>245</v>
      </c>
      <c r="G469" s="31" t="s">
        <v>245</v>
      </c>
      <c r="H469" s="83" t="s">
        <v>51</v>
      </c>
      <c r="I469" s="65">
        <v>12</v>
      </c>
      <c r="J469" s="69" t="s">
        <v>125</v>
      </c>
      <c r="K469" s="77">
        <v>45</v>
      </c>
      <c r="L469" s="66">
        <f t="shared" si="216"/>
        <v>540</v>
      </c>
      <c r="M469" s="5">
        <f t="shared" si="199"/>
        <v>2159751.75</v>
      </c>
      <c r="N469" s="78" t="s">
        <v>1252</v>
      </c>
      <c r="O469" s="64">
        <v>12</v>
      </c>
      <c r="P469" s="67">
        <f t="shared" si="202"/>
        <v>0</v>
      </c>
      <c r="Q469" s="68" t="s">
        <v>1253</v>
      </c>
      <c r="R469" s="68"/>
    </row>
    <row r="470" spans="1:18" ht="29" hidden="1" x14ac:dyDescent="0.35">
      <c r="A470" s="70">
        <v>44946</v>
      </c>
      <c r="B470" s="51">
        <v>1</v>
      </c>
      <c r="C470" s="11">
        <v>2023</v>
      </c>
      <c r="D470" s="103" t="s">
        <v>1226</v>
      </c>
      <c r="E470" s="64" t="s">
        <v>429</v>
      </c>
      <c r="F470" s="80" t="s">
        <v>1227</v>
      </c>
      <c r="G470" s="31" t="s">
        <v>1227</v>
      </c>
      <c r="H470" s="83" t="s">
        <v>51</v>
      </c>
      <c r="I470" s="65">
        <v>25</v>
      </c>
      <c r="J470" s="69" t="s">
        <v>1</v>
      </c>
      <c r="K470" s="77">
        <v>168</v>
      </c>
      <c r="L470" s="66">
        <f t="shared" si="216"/>
        <v>4200</v>
      </c>
      <c r="M470" s="5">
        <f t="shared" si="199"/>
        <v>2163951.75</v>
      </c>
      <c r="N470" s="78"/>
      <c r="O470" s="64"/>
      <c r="P470" s="67">
        <f t="shared" si="202"/>
        <v>25</v>
      </c>
      <c r="Q470" s="68"/>
      <c r="R470" s="68"/>
    </row>
    <row r="471" spans="1:18" hidden="1" x14ac:dyDescent="0.35">
      <c r="A471" s="70">
        <v>44938</v>
      </c>
      <c r="B471" s="51">
        <v>1</v>
      </c>
      <c r="C471" s="11">
        <v>2023</v>
      </c>
      <c r="D471" s="103" t="s">
        <v>1232</v>
      </c>
      <c r="E471" s="64" t="s">
        <v>362</v>
      </c>
      <c r="F471" s="80" t="s">
        <v>675</v>
      </c>
      <c r="G471" s="31" t="s">
        <v>675</v>
      </c>
      <c r="H471" s="83" t="s">
        <v>51</v>
      </c>
      <c r="I471" s="65">
        <v>2</v>
      </c>
      <c r="J471" s="69" t="s">
        <v>18</v>
      </c>
      <c r="K471" s="77">
        <v>370</v>
      </c>
      <c r="L471" s="66">
        <f t="shared" si="216"/>
        <v>740</v>
      </c>
      <c r="M471" s="5">
        <f t="shared" si="199"/>
        <v>2164691.75</v>
      </c>
      <c r="N471" s="78" t="s">
        <v>1256</v>
      </c>
      <c r="O471" s="64">
        <f>1</f>
        <v>1</v>
      </c>
      <c r="P471" s="67">
        <f t="shared" si="202"/>
        <v>1</v>
      </c>
      <c r="Q471" s="68" t="s">
        <v>1257</v>
      </c>
      <c r="R471" s="68"/>
    </row>
    <row r="472" spans="1:18" ht="29" hidden="1" x14ac:dyDescent="0.35">
      <c r="A472" s="70">
        <v>44938</v>
      </c>
      <c r="B472" s="51">
        <v>1</v>
      </c>
      <c r="C472" s="11">
        <v>2023</v>
      </c>
      <c r="D472" s="103" t="s">
        <v>1233</v>
      </c>
      <c r="E472" s="64" t="s">
        <v>686</v>
      </c>
      <c r="F472" s="80" t="s">
        <v>1234</v>
      </c>
      <c r="G472" s="31" t="s">
        <v>1234</v>
      </c>
      <c r="H472" s="83" t="s">
        <v>51</v>
      </c>
      <c r="I472" s="65">
        <v>1</v>
      </c>
      <c r="J472" s="69" t="s">
        <v>18</v>
      </c>
      <c r="K472" s="77">
        <v>214</v>
      </c>
      <c r="L472" s="66">
        <f t="shared" si="216"/>
        <v>214</v>
      </c>
      <c r="M472" s="5">
        <f t="shared" si="199"/>
        <v>2164905.75</v>
      </c>
      <c r="N472" s="78" t="s">
        <v>1256</v>
      </c>
      <c r="O472" s="64">
        <v>1</v>
      </c>
      <c r="P472" s="67">
        <f t="shared" si="202"/>
        <v>0</v>
      </c>
      <c r="Q472" s="68" t="s">
        <v>1260</v>
      </c>
      <c r="R472" s="68"/>
    </row>
    <row r="473" spans="1:18" hidden="1" x14ac:dyDescent="0.35">
      <c r="A473" s="70">
        <v>44938</v>
      </c>
      <c r="B473" s="51">
        <v>1</v>
      </c>
      <c r="C473" s="11">
        <v>2023</v>
      </c>
      <c r="D473" s="103" t="s">
        <v>1233</v>
      </c>
      <c r="E473" s="64" t="s">
        <v>686</v>
      </c>
      <c r="F473" s="80" t="s">
        <v>1049</v>
      </c>
      <c r="G473" s="31" t="s">
        <v>1049</v>
      </c>
      <c r="H473" s="83" t="s">
        <v>51</v>
      </c>
      <c r="I473" s="65">
        <v>96</v>
      </c>
      <c r="J473" s="69" t="s">
        <v>216</v>
      </c>
      <c r="K473" s="77">
        <v>2.5</v>
      </c>
      <c r="L473" s="66">
        <f t="shared" si="216"/>
        <v>240</v>
      </c>
      <c r="M473" s="5">
        <f t="shared" si="199"/>
        <v>2165145.75</v>
      </c>
      <c r="N473" s="78" t="s">
        <v>1265</v>
      </c>
      <c r="O473" s="64">
        <f>48</f>
        <v>48</v>
      </c>
      <c r="P473" s="67">
        <f t="shared" si="202"/>
        <v>48</v>
      </c>
      <c r="Q473" s="68" t="s">
        <v>1266</v>
      </c>
      <c r="R473" s="68"/>
    </row>
    <row r="474" spans="1:18" ht="29" hidden="1" x14ac:dyDescent="0.35">
      <c r="A474" s="70">
        <v>44938</v>
      </c>
      <c r="B474" s="51">
        <v>1</v>
      </c>
      <c r="C474" s="11">
        <v>2023</v>
      </c>
      <c r="D474" s="103" t="s">
        <v>1235</v>
      </c>
      <c r="E474" s="64" t="s">
        <v>686</v>
      </c>
      <c r="F474" s="80" t="s">
        <v>981</v>
      </c>
      <c r="G474" s="31" t="s">
        <v>981</v>
      </c>
      <c r="H474" s="83" t="s">
        <v>47</v>
      </c>
      <c r="I474" s="65">
        <v>3</v>
      </c>
      <c r="J474" s="69" t="s">
        <v>217</v>
      </c>
      <c r="K474" s="77">
        <v>345</v>
      </c>
      <c r="L474" s="66">
        <f t="shared" si="216"/>
        <v>1035</v>
      </c>
      <c r="M474" s="5">
        <f t="shared" si="199"/>
        <v>2166180.75</v>
      </c>
      <c r="N474" s="86" t="s">
        <v>1267</v>
      </c>
      <c r="O474" s="64">
        <f>1+1</f>
        <v>2</v>
      </c>
      <c r="P474" s="67">
        <f t="shared" si="202"/>
        <v>1</v>
      </c>
      <c r="Q474" s="68" t="s">
        <v>1268</v>
      </c>
      <c r="R474" s="68"/>
    </row>
    <row r="475" spans="1:18" ht="87" x14ac:dyDescent="0.35">
      <c r="A475" s="70">
        <v>44938</v>
      </c>
      <c r="B475" s="51">
        <v>1</v>
      </c>
      <c r="C475" s="11">
        <v>2023</v>
      </c>
      <c r="D475" s="103" t="s">
        <v>1235</v>
      </c>
      <c r="E475" s="64" t="s">
        <v>686</v>
      </c>
      <c r="F475" s="80" t="s">
        <v>1098</v>
      </c>
      <c r="G475" s="31" t="s">
        <v>1098</v>
      </c>
      <c r="H475" s="83" t="s">
        <v>47</v>
      </c>
      <c r="I475" s="65">
        <v>40</v>
      </c>
      <c r="J475" s="69" t="s">
        <v>1</v>
      </c>
      <c r="K475" s="77">
        <v>177</v>
      </c>
      <c r="L475" s="66">
        <f t="shared" si="216"/>
        <v>7080</v>
      </c>
      <c r="M475" s="5">
        <f t="shared" si="199"/>
        <v>2173260.75</v>
      </c>
      <c r="N475" s="86" t="s">
        <v>1322</v>
      </c>
      <c r="O475" s="64">
        <f>3+3+10+15+2+3</f>
        <v>36</v>
      </c>
      <c r="P475" s="67">
        <f t="shared" si="202"/>
        <v>4</v>
      </c>
      <c r="Q475" s="68" t="s">
        <v>1324</v>
      </c>
      <c r="R475" s="68"/>
    </row>
    <row r="476" spans="1:18" ht="58" hidden="1" x14ac:dyDescent="0.35">
      <c r="A476" s="70">
        <v>44938</v>
      </c>
      <c r="B476" s="51">
        <v>1</v>
      </c>
      <c r="C476" s="11">
        <v>2023</v>
      </c>
      <c r="D476" s="103" t="s">
        <v>1235</v>
      </c>
      <c r="E476" s="64" t="s">
        <v>686</v>
      </c>
      <c r="F476" s="80" t="s">
        <v>880</v>
      </c>
      <c r="G476" s="31" t="s">
        <v>880</v>
      </c>
      <c r="H476" s="83" t="s">
        <v>47</v>
      </c>
      <c r="I476" s="65">
        <v>40</v>
      </c>
      <c r="J476" s="69" t="s">
        <v>217</v>
      </c>
      <c r="K476" s="77">
        <v>31.25</v>
      </c>
      <c r="L476" s="66">
        <f t="shared" si="216"/>
        <v>1250</v>
      </c>
      <c r="M476" s="5">
        <f t="shared" si="199"/>
        <v>2174510.75</v>
      </c>
      <c r="N476" s="86" t="s">
        <v>1281</v>
      </c>
      <c r="O476" s="64">
        <f>2+10+5+4</f>
        <v>21</v>
      </c>
      <c r="P476" s="67">
        <f t="shared" si="202"/>
        <v>19</v>
      </c>
      <c r="Q476" s="68" t="s">
        <v>1282</v>
      </c>
      <c r="R476" s="68"/>
    </row>
    <row r="477" spans="1:18" ht="58" hidden="1" x14ac:dyDescent="0.35">
      <c r="A477" s="70">
        <v>44943</v>
      </c>
      <c r="B477" s="51">
        <v>1</v>
      </c>
      <c r="C477" s="11">
        <v>2023</v>
      </c>
      <c r="D477" s="103">
        <v>45506</v>
      </c>
      <c r="E477" s="64" t="s">
        <v>10</v>
      </c>
      <c r="F477" s="80" t="s">
        <v>1022</v>
      </c>
      <c r="G477" s="31" t="s">
        <v>1022</v>
      </c>
      <c r="H477" s="83" t="s">
        <v>47</v>
      </c>
      <c r="I477" s="65">
        <v>20</v>
      </c>
      <c r="J477" s="69" t="s">
        <v>0</v>
      </c>
      <c r="K477" s="77">
        <v>1441</v>
      </c>
      <c r="L477" s="66">
        <f t="shared" si="216"/>
        <v>28820</v>
      </c>
      <c r="M477" s="5">
        <f t="shared" si="199"/>
        <v>2203330.75</v>
      </c>
      <c r="N477" s="86" t="s">
        <v>1276</v>
      </c>
      <c r="O477" s="64">
        <f>3+2+2+5</f>
        <v>12</v>
      </c>
      <c r="P477" s="67">
        <f t="shared" si="202"/>
        <v>8</v>
      </c>
      <c r="Q477" s="68" t="s">
        <v>1305</v>
      </c>
      <c r="R477" s="68"/>
    </row>
    <row r="478" spans="1:18" ht="29" hidden="1" x14ac:dyDescent="0.35">
      <c r="A478" s="70">
        <v>44943</v>
      </c>
      <c r="B478" s="51">
        <v>1</v>
      </c>
      <c r="C478" s="11">
        <v>2023</v>
      </c>
      <c r="D478" s="103">
        <v>45506</v>
      </c>
      <c r="E478" s="64" t="s">
        <v>10</v>
      </c>
      <c r="F478" s="80" t="s">
        <v>19</v>
      </c>
      <c r="G478" s="31" t="s">
        <v>19</v>
      </c>
      <c r="H478" s="83" t="s">
        <v>47</v>
      </c>
      <c r="I478" s="65">
        <v>20</v>
      </c>
      <c r="J478" s="69" t="s">
        <v>25</v>
      </c>
      <c r="K478" s="77">
        <v>95</v>
      </c>
      <c r="L478" s="66">
        <f t="shared" si="216"/>
        <v>1900</v>
      </c>
      <c r="M478" s="5">
        <f t="shared" si="199"/>
        <v>2205230.75</v>
      </c>
      <c r="N478" s="86" t="s">
        <v>1267</v>
      </c>
      <c r="O478" s="64">
        <f>7+2</f>
        <v>9</v>
      </c>
      <c r="P478" s="67">
        <f t="shared" si="202"/>
        <v>11</v>
      </c>
      <c r="Q478" s="68" t="s">
        <v>1293</v>
      </c>
      <c r="R478" s="68"/>
    </row>
    <row r="479" spans="1:18" ht="29" hidden="1" x14ac:dyDescent="0.35">
      <c r="A479" s="70">
        <v>44953</v>
      </c>
      <c r="B479" s="51">
        <v>1</v>
      </c>
      <c r="C479" s="11">
        <v>2023</v>
      </c>
      <c r="D479" s="103" t="s">
        <v>1236</v>
      </c>
      <c r="E479" s="64" t="s">
        <v>686</v>
      </c>
      <c r="F479" s="80" t="s">
        <v>1237</v>
      </c>
      <c r="G479" s="31" t="s">
        <v>1237</v>
      </c>
      <c r="H479" s="83" t="s">
        <v>51</v>
      </c>
      <c r="I479" s="65">
        <v>2</v>
      </c>
      <c r="J479" s="69" t="s">
        <v>0</v>
      </c>
      <c r="K479" s="77">
        <v>1507</v>
      </c>
      <c r="L479" s="66">
        <f t="shared" si="216"/>
        <v>3014</v>
      </c>
      <c r="M479" s="5">
        <f t="shared" si="199"/>
        <v>2208244.75</v>
      </c>
      <c r="N479" s="86" t="s">
        <v>1273</v>
      </c>
      <c r="O479" s="64">
        <f>1+1</f>
        <v>2</v>
      </c>
      <c r="P479" s="67">
        <f t="shared" si="202"/>
        <v>0</v>
      </c>
      <c r="Q479" s="68" t="s">
        <v>1274</v>
      </c>
      <c r="R479" s="68"/>
    </row>
    <row r="480" spans="1:18" ht="29" hidden="1" x14ac:dyDescent="0.35">
      <c r="A480" s="70">
        <v>44953</v>
      </c>
      <c r="B480" s="51">
        <v>1</v>
      </c>
      <c r="C480" s="11">
        <v>2023</v>
      </c>
      <c r="D480" s="103" t="s">
        <v>1236</v>
      </c>
      <c r="E480" s="64" t="s">
        <v>686</v>
      </c>
      <c r="F480" s="80" t="s">
        <v>1234</v>
      </c>
      <c r="G480" s="31" t="s">
        <v>1234</v>
      </c>
      <c r="H480" s="83" t="s">
        <v>51</v>
      </c>
      <c r="I480" s="65">
        <v>3</v>
      </c>
      <c r="J480" s="69" t="s">
        <v>18</v>
      </c>
      <c r="K480" s="77">
        <v>214</v>
      </c>
      <c r="L480" s="66">
        <f t="shared" si="216"/>
        <v>642</v>
      </c>
      <c r="M480" s="5">
        <f t="shared" si="199"/>
        <v>2208886.75</v>
      </c>
      <c r="N480" s="78" t="s">
        <v>1272</v>
      </c>
      <c r="O480" s="64">
        <v>3</v>
      </c>
      <c r="P480" s="67">
        <f t="shared" si="202"/>
        <v>0</v>
      </c>
      <c r="Q480" s="68" t="s">
        <v>1275</v>
      </c>
      <c r="R480" s="68"/>
    </row>
    <row r="481" spans="1:18" ht="29" hidden="1" x14ac:dyDescent="0.35">
      <c r="A481" s="70">
        <v>44953</v>
      </c>
      <c r="B481" s="51">
        <v>1</v>
      </c>
      <c r="C481" s="11">
        <v>2023</v>
      </c>
      <c r="D481" s="103" t="s">
        <v>1236</v>
      </c>
      <c r="E481" s="64" t="s">
        <v>686</v>
      </c>
      <c r="F481" s="80" t="s">
        <v>1238</v>
      </c>
      <c r="G481" s="31" t="s">
        <v>1238</v>
      </c>
      <c r="H481" s="83" t="s">
        <v>51</v>
      </c>
      <c r="I481" s="65">
        <v>1</v>
      </c>
      <c r="J481" s="69" t="s">
        <v>125</v>
      </c>
      <c r="K481" s="77">
        <v>105</v>
      </c>
      <c r="L481" s="66">
        <f t="shared" si="216"/>
        <v>105</v>
      </c>
      <c r="M481" s="5">
        <f t="shared" si="199"/>
        <v>2208991.75</v>
      </c>
      <c r="N481" s="78"/>
      <c r="O481" s="64"/>
      <c r="P481" s="67">
        <f t="shared" si="202"/>
        <v>1</v>
      </c>
      <c r="Q481" s="68"/>
      <c r="R481" s="68"/>
    </row>
    <row r="482" spans="1:18" ht="29" hidden="1" x14ac:dyDescent="0.35">
      <c r="A482" s="70">
        <v>44953</v>
      </c>
      <c r="B482" s="51">
        <v>1</v>
      </c>
      <c r="C482" s="11">
        <v>2023</v>
      </c>
      <c r="D482" s="103" t="s">
        <v>1236</v>
      </c>
      <c r="E482" s="64" t="s">
        <v>686</v>
      </c>
      <c r="F482" s="80" t="s">
        <v>1239</v>
      </c>
      <c r="G482" s="31" t="s">
        <v>1239</v>
      </c>
      <c r="H482" s="83" t="s">
        <v>51</v>
      </c>
      <c r="I482" s="65">
        <v>1</v>
      </c>
      <c r="J482" s="69" t="s">
        <v>125</v>
      </c>
      <c r="K482" s="77">
        <v>42</v>
      </c>
      <c r="L482" s="66">
        <f t="shared" si="216"/>
        <v>42</v>
      </c>
      <c r="M482" s="5">
        <f t="shared" si="199"/>
        <v>2209033.75</v>
      </c>
      <c r="N482" s="78" t="s">
        <v>1272</v>
      </c>
      <c r="O482" s="64">
        <v>1</v>
      </c>
      <c r="P482" s="67">
        <f t="shared" si="202"/>
        <v>0</v>
      </c>
      <c r="Q482" s="68"/>
      <c r="R482" s="68"/>
    </row>
    <row r="483" spans="1:18" ht="29" hidden="1" x14ac:dyDescent="0.35">
      <c r="A483" s="70">
        <v>44953</v>
      </c>
      <c r="B483" s="51">
        <v>1</v>
      </c>
      <c r="C483" s="11">
        <v>2023</v>
      </c>
      <c r="D483" s="103" t="s">
        <v>1236</v>
      </c>
      <c r="E483" s="64" t="s">
        <v>686</v>
      </c>
      <c r="F483" s="31" t="s">
        <v>1240</v>
      </c>
      <c r="G483" s="31" t="s">
        <v>1240</v>
      </c>
      <c r="H483" s="83" t="s">
        <v>51</v>
      </c>
      <c r="I483" s="65">
        <v>1</v>
      </c>
      <c r="J483" s="69" t="s">
        <v>125</v>
      </c>
      <c r="K483" s="77">
        <v>42</v>
      </c>
      <c r="L483" s="66">
        <f t="shared" si="216"/>
        <v>42</v>
      </c>
      <c r="M483" s="5">
        <f t="shared" si="199"/>
        <v>2209075.75</v>
      </c>
      <c r="N483" s="78" t="s">
        <v>1272</v>
      </c>
      <c r="O483" s="64">
        <v>1</v>
      </c>
      <c r="P483" s="67">
        <f t="shared" si="202"/>
        <v>0</v>
      </c>
      <c r="Q483" s="68"/>
      <c r="R483" s="68"/>
    </row>
    <row r="484" spans="1:18" ht="29" hidden="1" x14ac:dyDescent="0.35">
      <c r="A484" s="70">
        <v>44957</v>
      </c>
      <c r="B484" s="51">
        <v>1</v>
      </c>
      <c r="C484" s="11">
        <v>2023</v>
      </c>
      <c r="D484" s="103">
        <v>45548</v>
      </c>
      <c r="E484" s="64" t="s">
        <v>10</v>
      </c>
      <c r="F484" s="80" t="s">
        <v>1241</v>
      </c>
      <c r="G484" s="31" t="s">
        <v>1241</v>
      </c>
      <c r="H484" s="83" t="s">
        <v>51</v>
      </c>
      <c r="I484" s="65">
        <v>2</v>
      </c>
      <c r="J484" s="69" t="s">
        <v>0</v>
      </c>
      <c r="K484" s="77">
        <v>1496.25</v>
      </c>
      <c r="L484" s="66">
        <f t="shared" si="216"/>
        <v>2992.5</v>
      </c>
      <c r="M484" s="5">
        <f t="shared" si="199"/>
        <v>2212068.25</v>
      </c>
      <c r="N484" s="78"/>
      <c r="O484" s="64"/>
      <c r="P484" s="67">
        <f t="shared" si="202"/>
        <v>2</v>
      </c>
      <c r="Q484" s="68"/>
      <c r="R484" s="68"/>
    </row>
    <row r="485" spans="1:18" x14ac:dyDescent="0.35">
      <c r="A485" s="70"/>
      <c r="B485" s="51"/>
      <c r="C485" s="11"/>
      <c r="D485" s="103"/>
      <c r="E485" s="64"/>
      <c r="F485" s="80"/>
      <c r="G485" s="31"/>
      <c r="H485" s="83"/>
      <c r="I485" s="65"/>
      <c r="K485" s="77"/>
      <c r="L485" s="66"/>
      <c r="M485" s="5"/>
      <c r="N485" s="78"/>
      <c r="O485" s="64"/>
      <c r="P485" s="67"/>
      <c r="Q485" s="68"/>
      <c r="R485" s="68"/>
    </row>
    <row r="486" spans="1:18" x14ac:dyDescent="0.35">
      <c r="A486" s="70"/>
      <c r="B486" s="51"/>
      <c r="C486" s="11"/>
      <c r="D486" s="103"/>
      <c r="E486" s="64"/>
      <c r="F486" s="80"/>
      <c r="G486" s="31"/>
      <c r="H486" s="83"/>
      <c r="I486" s="65"/>
      <c r="K486" s="77"/>
      <c r="L486" s="66"/>
      <c r="M486" s="5"/>
      <c r="N486" s="78"/>
      <c r="O486" s="64"/>
      <c r="P486" s="67"/>
      <c r="Q486" s="68"/>
      <c r="R486" s="68"/>
    </row>
    <row r="487" spans="1:18" x14ac:dyDescent="0.35">
      <c r="A487" s="70"/>
      <c r="B487" s="51"/>
      <c r="C487" s="11"/>
      <c r="D487" s="103"/>
      <c r="E487" s="64"/>
      <c r="F487" s="80"/>
      <c r="G487" s="31"/>
      <c r="H487" s="83"/>
      <c r="I487" s="65"/>
      <c r="K487" s="77"/>
      <c r="L487" s="66"/>
      <c r="M487" s="5"/>
      <c r="N487" s="78"/>
      <c r="O487" s="64"/>
      <c r="P487" s="67"/>
      <c r="Q487" s="68"/>
      <c r="R487" s="68"/>
    </row>
    <row r="488" spans="1:18" x14ac:dyDescent="0.35">
      <c r="A488" s="70"/>
      <c r="B488" s="51"/>
      <c r="C488" s="11"/>
      <c r="D488" s="103"/>
      <c r="E488" s="64"/>
      <c r="F488" s="80"/>
      <c r="G488" s="31"/>
      <c r="H488" s="83"/>
      <c r="I488" s="65"/>
      <c r="K488" s="77"/>
      <c r="L488" s="66"/>
      <c r="M488" s="5"/>
      <c r="N488" s="78"/>
      <c r="O488" s="64"/>
      <c r="P488" s="67"/>
      <c r="Q488" s="68"/>
      <c r="R488" s="68"/>
    </row>
    <row r="489" spans="1:18" x14ac:dyDescent="0.35">
      <c r="A489" s="65"/>
      <c r="B489" s="51"/>
      <c r="C489" s="65"/>
      <c r="D489" s="103"/>
      <c r="E489" s="84"/>
      <c r="F489" s="76"/>
      <c r="G489" s="40"/>
      <c r="H489" s="37"/>
      <c r="I489" s="12"/>
      <c r="J489"/>
      <c r="K489" s="89"/>
      <c r="L489" s="66"/>
      <c r="M489" s="5"/>
      <c r="N489" s="64"/>
      <c r="O489" s="64"/>
      <c r="P489" s="67"/>
      <c r="Q489" s="64"/>
      <c r="R489" s="64"/>
    </row>
  </sheetData>
  <autoFilter ref="A5:R484" xr:uid="{80DC775F-2796-4425-BDED-9D22DBC4C380}">
    <filterColumn colId="5">
      <filters>
        <filter val="RA CSM 450 (30Kg) 64m(L) x 1040mm(W)"/>
        <filter val="RA CSM 450 37kg 79m(L) X 1040mm(W)"/>
        <filter val="RA CSM 450 Jushi 64m(L) x 1040mm(W) (37Kg)"/>
        <filter val="RA CSM 450 TWL 30kg 64m(L) X 1040mm(W)"/>
        <filter val="RA CSM 450 TWL 37kg 79m(L) X 1040mm(W)"/>
        <filter val="RA CSM 450 TWL 54kg 64m(L) X 1860mm(W)"/>
        <filter val="RA CSM 450 TWL 79m(L) x 1040mm(W) (30kg)"/>
        <filter val="RG CSM 450 (30Kg) 64m(L) x 1040mm(W)"/>
        <filter val="RL CSM 450 Jushi 37kg 1040mm(W)"/>
        <filter val="RL CSM 450 Jushi 37kg 79m(L) X 1040mm(W)"/>
        <filter val="RM CSM 450 (30Kg) 64m(L) x 1040mm(W)"/>
        <filter val="RM CSM 450 79m(L) x 1040mm(W) (30kg)"/>
      </filters>
    </filterColumn>
  </autoFilter>
  <phoneticPr fontId="3" type="noConversion"/>
  <pageMargins left="0" right="0" top="0" bottom="0" header="0.11811023622047245" footer="0"/>
  <pageSetup scale="74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12</xdr:row>
                <xdr:rowOff>298450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45</xdr:row>
                <xdr:rowOff>285750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45</xdr:row>
                <xdr:rowOff>323850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45</xdr:row>
                <xdr:rowOff>260350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45</xdr:row>
                <xdr:rowOff>266700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45</xdr:row>
                <xdr:rowOff>190500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45</xdr:row>
                <xdr:rowOff>298450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45</xdr:row>
                <xdr:rowOff>228600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45</xdr:row>
                <xdr:rowOff>190500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45</xdr:row>
                <xdr:rowOff>285750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45</xdr:row>
                <xdr:rowOff>190500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444500</xdr:colOff>
                <xdr:row>45</xdr:row>
                <xdr:rowOff>228600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45</xdr:row>
                <xdr:rowOff>190500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45</xdr:row>
                <xdr:rowOff>228600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65</xdr:row>
                <xdr:rowOff>285750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65</xdr:row>
                <xdr:rowOff>165100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65</xdr:row>
                <xdr:rowOff>254000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65</xdr:row>
                <xdr:rowOff>285750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65</xdr:row>
                <xdr:rowOff>254000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65</xdr:row>
                <xdr:rowOff>298450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65</xdr:row>
                <xdr:rowOff>260350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65</xdr:row>
                <xdr:rowOff>203200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65</xdr:row>
                <xdr:rowOff>190500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65</xdr:row>
                <xdr:rowOff>241300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65</xdr:row>
                <xdr:rowOff>241300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79</xdr:row>
                <xdr:rowOff>241300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79</xdr:row>
                <xdr:rowOff>266700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79</xdr:row>
                <xdr:rowOff>285750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79</xdr:row>
                <xdr:rowOff>215900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79</xdr:row>
                <xdr:rowOff>165100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79</xdr:row>
                <xdr:rowOff>215900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431800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90</xdr:row>
                <xdr:rowOff>127000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90</xdr:row>
                <xdr:rowOff>260350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90</xdr:row>
                <xdr:rowOff>165100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90</xdr:row>
                <xdr:rowOff>228600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108</xdr:row>
                <xdr:rowOff>171450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438150</xdr:colOff>
                <xdr:row>108</xdr:row>
                <xdr:rowOff>298450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108</xdr:row>
                <xdr:rowOff>101600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108</xdr:row>
                <xdr:rowOff>203200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108</xdr:row>
                <xdr:rowOff>190500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108</xdr:row>
                <xdr:rowOff>165100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108</xdr:row>
                <xdr:rowOff>165100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45</xdr:row>
                <xdr:rowOff>241300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45</xdr:row>
                <xdr:rowOff>228600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65</xdr:row>
                <xdr:rowOff>241300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79</xdr:row>
                <xdr:rowOff>165100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108</xdr:row>
                <xdr:rowOff>203200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108</xdr:row>
                <xdr:rowOff>215900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323850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127</xdr:row>
                <xdr:rowOff>241300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127</xdr:row>
                <xdr:rowOff>190500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127</xdr:row>
                <xdr:rowOff>298450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127</xdr:row>
                <xdr:rowOff>228600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444500</xdr:colOff>
                <xdr:row>127</xdr:row>
                <xdr:rowOff>260350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127</xdr:row>
                <xdr:rowOff>190500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444500</xdr:colOff>
                <xdr:row>127</xdr:row>
                <xdr:rowOff>241300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444500</xdr:colOff>
                <xdr:row>127</xdr:row>
                <xdr:rowOff>228600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127</xdr:row>
                <xdr:rowOff>165100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127</xdr:row>
                <xdr:rowOff>241300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444500</xdr:colOff>
                <xdr:row>127</xdr:row>
                <xdr:rowOff>209550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133</xdr:row>
                <xdr:rowOff>190500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133</xdr:row>
                <xdr:rowOff>228600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133</xdr:row>
                <xdr:rowOff>165100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45</xdr:row>
                <xdr:rowOff>323850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133</xdr:row>
                <xdr:rowOff>165100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285750</xdr:colOff>
                <xdr:row>138</xdr:row>
                <xdr:rowOff>165100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6350</xdr:colOff>
                <xdr:row>138</xdr:row>
                <xdr:rowOff>171450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444500</xdr:colOff>
                <xdr:row>138</xdr:row>
                <xdr:rowOff>247650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444500</xdr:colOff>
                <xdr:row>141</xdr:row>
                <xdr:rowOff>12700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141</xdr:row>
                <xdr:rowOff>215900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444500</xdr:colOff>
                <xdr:row>149</xdr:row>
                <xdr:rowOff>228600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444500</xdr:colOff>
                <xdr:row>149</xdr:row>
                <xdr:rowOff>228600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444500</xdr:colOff>
                <xdr:row>149</xdr:row>
                <xdr:rowOff>247650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444500</xdr:colOff>
                <xdr:row>161</xdr:row>
                <xdr:rowOff>215900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444500</xdr:colOff>
                <xdr:row>161</xdr:row>
                <xdr:rowOff>209550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438150</xdr:colOff>
                <xdr:row>161</xdr:row>
                <xdr:rowOff>209550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161</xdr:row>
                <xdr:rowOff>127000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444500</xdr:colOff>
                <xdr:row>161</xdr:row>
                <xdr:rowOff>190500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444500</xdr:colOff>
                <xdr:row>161</xdr:row>
                <xdr:rowOff>215900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444500</xdr:colOff>
                <xdr:row>149</xdr:row>
                <xdr:rowOff>247650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444500</xdr:colOff>
                <xdr:row>161</xdr:row>
                <xdr:rowOff>152400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444500</xdr:colOff>
                <xdr:row>161</xdr:row>
                <xdr:rowOff>190500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444500</xdr:colOff>
                <xdr:row>161</xdr:row>
                <xdr:rowOff>215900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163</xdr:row>
                <xdr:rowOff>101600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482600</xdr:colOff>
                <xdr:row>168</xdr:row>
                <xdr:rowOff>6350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168</xdr:row>
                <xdr:rowOff>254000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482600</xdr:colOff>
                <xdr:row>168</xdr:row>
                <xdr:rowOff>279400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482600</xdr:colOff>
                <xdr:row>168</xdr:row>
                <xdr:rowOff>254000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438150</xdr:colOff>
                <xdr:row>193</xdr:row>
                <xdr:rowOff>196850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193</xdr:row>
                <xdr:rowOff>190500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193</xdr:row>
                <xdr:rowOff>209550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193</xdr:row>
                <xdr:rowOff>196850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438150</xdr:colOff>
                <xdr:row>168</xdr:row>
                <xdr:rowOff>311150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444500</xdr:colOff>
                <xdr:row>193</xdr:row>
                <xdr:rowOff>228600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438150</xdr:colOff>
                <xdr:row>193</xdr:row>
                <xdr:rowOff>228600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193</xdr:row>
                <xdr:rowOff>273050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193</xdr:row>
                <xdr:rowOff>254000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508000</xdr:colOff>
                <xdr:row>193</xdr:row>
                <xdr:rowOff>285750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508000</xdr:colOff>
                <xdr:row>193</xdr:row>
                <xdr:rowOff>266700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444500</xdr:colOff>
                <xdr:row>193</xdr:row>
                <xdr:rowOff>241300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108</xdr:row>
                <xdr:rowOff>215900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108</xdr:row>
                <xdr:rowOff>203200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127</xdr:row>
                <xdr:rowOff>203200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444500</xdr:colOff>
                <xdr:row>193</xdr:row>
                <xdr:rowOff>228600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193</xdr:row>
                <xdr:rowOff>241300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444500</xdr:colOff>
                <xdr:row>193</xdr:row>
                <xdr:rowOff>254000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193</xdr:row>
                <xdr:rowOff>120650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444500</xdr:colOff>
                <xdr:row>193</xdr:row>
                <xdr:rowOff>241300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444500</xdr:colOff>
                <xdr:row>197</xdr:row>
                <xdr:rowOff>215900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273050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482600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444500</xdr:colOff>
                <xdr:row>200</xdr:row>
                <xdr:rowOff>482600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444500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482600</xdr:colOff>
                <xdr:row>221</xdr:row>
                <xdr:rowOff>444500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482600</xdr:colOff>
                <xdr:row>236</xdr:row>
                <xdr:rowOff>241300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221</xdr:row>
                <xdr:rowOff>266700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444500</xdr:colOff>
                <xdr:row>210</xdr:row>
                <xdr:rowOff>247650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438150</xdr:colOff>
                <xdr:row>236</xdr:row>
                <xdr:rowOff>349250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444500</xdr:colOff>
                <xdr:row>250</xdr:row>
                <xdr:rowOff>285750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221</xdr:row>
                <xdr:rowOff>228600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438150</xdr:colOff>
                <xdr:row>250</xdr:row>
                <xdr:rowOff>361950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236</xdr:row>
                <xdr:rowOff>285750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236</xdr:row>
                <xdr:rowOff>241300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438150</xdr:colOff>
                <xdr:row>236</xdr:row>
                <xdr:rowOff>323850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236</xdr:row>
                <xdr:rowOff>241300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444500</xdr:colOff>
                <xdr:row>248</xdr:row>
                <xdr:rowOff>254000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387350</xdr:colOff>
                <xdr:row>248</xdr:row>
                <xdr:rowOff>330200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236</xdr:row>
                <xdr:rowOff>285750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438150</xdr:colOff>
                <xdr:row>248</xdr:row>
                <xdr:rowOff>158750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248</xdr:row>
                <xdr:rowOff>285750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248</xdr:row>
                <xdr:rowOff>298450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46"/>
  <sheetViews>
    <sheetView topLeftCell="A422" workbookViewId="0">
      <selection activeCell="E433" sqref="E433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14</v>
      </c>
      <c r="F235" s="53">
        <v>3245</v>
      </c>
      <c r="G235" s="53">
        <v>22748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3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3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3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3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3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3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3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3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3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3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3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3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3:7" x14ac:dyDescent="0.35">
      <c r="C254">
        <v>44707</v>
      </c>
      <c r="D254" t="s">
        <v>1022</v>
      </c>
      <c r="E254" s="53">
        <v>10</v>
      </c>
      <c r="F254" s="53">
        <v>1628</v>
      </c>
      <c r="G254" s="53">
        <v>16280</v>
      </c>
    </row>
    <row r="255" spans="3:7" x14ac:dyDescent="0.35">
      <c r="C255">
        <v>45115</v>
      </c>
      <c r="D255" t="s">
        <v>19</v>
      </c>
      <c r="E255" s="53">
        <v>32</v>
      </c>
      <c r="F255" s="53">
        <v>95</v>
      </c>
      <c r="G255" s="53">
        <v>3040</v>
      </c>
    </row>
    <row r="256" spans="3:7" x14ac:dyDescent="0.35">
      <c r="D256" t="s">
        <v>980</v>
      </c>
      <c r="E256" s="53">
        <v>40</v>
      </c>
      <c r="F256" s="53">
        <v>180</v>
      </c>
      <c r="G256" s="53">
        <v>7200</v>
      </c>
    </row>
    <row r="257" spans="2:7" x14ac:dyDescent="0.35">
      <c r="D257" t="s">
        <v>1022</v>
      </c>
      <c r="E257" s="53">
        <v>5</v>
      </c>
      <c r="F257" s="53">
        <v>1606</v>
      </c>
      <c r="G257" s="53">
        <v>8030</v>
      </c>
    </row>
    <row r="258" spans="2:7" x14ac:dyDescent="0.35">
      <c r="C258">
        <v>45183</v>
      </c>
      <c r="D258" t="s">
        <v>980</v>
      </c>
      <c r="E258" s="53">
        <v>40</v>
      </c>
      <c r="F258" s="53">
        <v>177</v>
      </c>
      <c r="G258" s="53">
        <v>7080</v>
      </c>
    </row>
    <row r="259" spans="2:7" x14ac:dyDescent="0.35">
      <c r="D259" t="s">
        <v>1022</v>
      </c>
      <c r="E259" s="53">
        <v>10</v>
      </c>
      <c r="F259" s="53">
        <v>1606</v>
      </c>
      <c r="G259" s="53">
        <v>16060</v>
      </c>
    </row>
    <row r="260" spans="2:7" x14ac:dyDescent="0.35">
      <c r="C260">
        <v>45223</v>
      </c>
      <c r="D260" t="s">
        <v>19</v>
      </c>
      <c r="E260" s="53">
        <v>20</v>
      </c>
      <c r="F260" s="53">
        <v>95</v>
      </c>
      <c r="G260" s="53">
        <v>1900</v>
      </c>
    </row>
    <row r="261" spans="2:7" x14ac:dyDescent="0.35">
      <c r="D261" t="s">
        <v>28</v>
      </c>
      <c r="E261" s="53">
        <v>40</v>
      </c>
      <c r="F261" s="53">
        <v>32.5</v>
      </c>
      <c r="G261" s="53">
        <v>1300</v>
      </c>
    </row>
    <row r="262" spans="2:7" x14ac:dyDescent="0.35">
      <c r="C262">
        <v>45234</v>
      </c>
      <c r="D262" t="s">
        <v>892</v>
      </c>
      <c r="E262" s="53">
        <v>1</v>
      </c>
      <c r="F262" s="53">
        <v>186</v>
      </c>
      <c r="G262" s="53">
        <v>186</v>
      </c>
    </row>
    <row r="263" spans="2:7" x14ac:dyDescent="0.35">
      <c r="C263">
        <v>45280</v>
      </c>
      <c r="D263" t="s">
        <v>980</v>
      </c>
      <c r="E263" s="53">
        <v>40</v>
      </c>
      <c r="F263" s="53">
        <v>177</v>
      </c>
      <c r="G263" s="53">
        <v>7080</v>
      </c>
    </row>
    <row r="264" spans="2:7" x14ac:dyDescent="0.35">
      <c r="C264">
        <v>45330</v>
      </c>
      <c r="D264" t="s">
        <v>980</v>
      </c>
      <c r="E264" s="53">
        <v>40</v>
      </c>
      <c r="F264" s="53">
        <v>177</v>
      </c>
      <c r="G264" s="53">
        <v>7080</v>
      </c>
    </row>
    <row r="265" spans="2:7" x14ac:dyDescent="0.35">
      <c r="B265" s="55" t="s">
        <v>294</v>
      </c>
      <c r="C265" s="55"/>
      <c r="D265" s="55"/>
      <c r="E265" s="56">
        <v>1151</v>
      </c>
      <c r="F265" s="56">
        <v>39363.9</v>
      </c>
      <c r="G265" s="56">
        <v>459744.5</v>
      </c>
    </row>
    <row r="266" spans="2:7" x14ac:dyDescent="0.35">
      <c r="B266" t="s">
        <v>158</v>
      </c>
      <c r="C266" t="s">
        <v>335</v>
      </c>
      <c r="D266" t="s">
        <v>134</v>
      </c>
      <c r="E266" s="53">
        <v>1</v>
      </c>
      <c r="F266" s="53">
        <v>50</v>
      </c>
      <c r="G266" s="53">
        <v>50</v>
      </c>
    </row>
    <row r="267" spans="2:7" x14ac:dyDescent="0.35">
      <c r="D267" t="s">
        <v>962</v>
      </c>
      <c r="E267" s="53">
        <v>1</v>
      </c>
      <c r="F267" s="53">
        <v>115</v>
      </c>
      <c r="G267" s="53">
        <v>115</v>
      </c>
    </row>
    <row r="268" spans="2:7" x14ac:dyDescent="0.35">
      <c r="B268" s="55" t="s">
        <v>396</v>
      </c>
      <c r="C268" s="55"/>
      <c r="D268" s="55"/>
      <c r="E268" s="56">
        <v>2</v>
      </c>
      <c r="F268" s="56">
        <v>165</v>
      </c>
      <c r="G268" s="56">
        <v>165</v>
      </c>
    </row>
    <row r="269" spans="2:7" x14ac:dyDescent="0.35">
      <c r="B269" t="s">
        <v>307</v>
      </c>
      <c r="C269" t="s">
        <v>335</v>
      </c>
      <c r="D269" t="s">
        <v>643</v>
      </c>
      <c r="E269" s="53">
        <v>4</v>
      </c>
      <c r="F269" s="53">
        <v>385</v>
      </c>
      <c r="G269" s="53">
        <v>1540</v>
      </c>
    </row>
    <row r="270" spans="2:7" x14ac:dyDescent="0.35">
      <c r="C270" t="s">
        <v>648</v>
      </c>
      <c r="D270" t="s">
        <v>643</v>
      </c>
      <c r="E270" s="53">
        <v>4</v>
      </c>
      <c r="F270" s="53">
        <v>305</v>
      </c>
      <c r="G270" s="53">
        <v>1220</v>
      </c>
    </row>
    <row r="271" spans="2:7" x14ac:dyDescent="0.35">
      <c r="C271" t="s">
        <v>724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799</v>
      </c>
      <c r="D272" t="s">
        <v>643</v>
      </c>
      <c r="E272" s="53">
        <v>4</v>
      </c>
      <c r="F272" s="53">
        <v>320</v>
      </c>
      <c r="G272" s="53">
        <v>1280</v>
      </c>
    </row>
    <row r="273" spans="2:7" x14ac:dyDescent="0.35">
      <c r="C273" t="s">
        <v>1013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B274" s="55" t="s">
        <v>398</v>
      </c>
      <c r="C274" s="55"/>
      <c r="D274" s="55"/>
      <c r="E274" s="56">
        <v>20</v>
      </c>
      <c r="F274" s="56">
        <v>1635</v>
      </c>
      <c r="G274" s="56">
        <v>6540</v>
      </c>
    </row>
    <row r="275" spans="2:7" x14ac:dyDescent="0.35">
      <c r="B275" t="s">
        <v>347</v>
      </c>
      <c r="C275" t="s">
        <v>649</v>
      </c>
      <c r="D275" t="s">
        <v>489</v>
      </c>
      <c r="E275" s="53">
        <v>6</v>
      </c>
      <c r="F275" s="53">
        <v>1936</v>
      </c>
      <c r="G275" s="53">
        <v>11616</v>
      </c>
    </row>
    <row r="276" spans="2:7" x14ac:dyDescent="0.35">
      <c r="D276" t="s">
        <v>583</v>
      </c>
      <c r="E276" s="53">
        <v>4</v>
      </c>
      <c r="F276" s="53">
        <v>1936</v>
      </c>
      <c r="G276" s="53">
        <v>7744</v>
      </c>
    </row>
    <row r="277" spans="2:7" x14ac:dyDescent="0.35">
      <c r="D277" t="s">
        <v>624</v>
      </c>
      <c r="E277" s="53">
        <v>20</v>
      </c>
      <c r="F277" s="53">
        <v>270</v>
      </c>
      <c r="G277" s="53">
        <v>5400</v>
      </c>
    </row>
    <row r="278" spans="2:7" x14ac:dyDescent="0.35">
      <c r="D278" t="s">
        <v>625</v>
      </c>
      <c r="E278" s="53">
        <v>2</v>
      </c>
      <c r="F278" s="53">
        <v>270</v>
      </c>
      <c r="G278" s="53">
        <v>540</v>
      </c>
    </row>
    <row r="279" spans="2:7" x14ac:dyDescent="0.35">
      <c r="C279" t="s">
        <v>650</v>
      </c>
      <c r="D279" t="s">
        <v>489</v>
      </c>
      <c r="E279" s="53">
        <v>2</v>
      </c>
      <c r="F279" s="53">
        <v>1936</v>
      </c>
      <c r="G279" s="53">
        <v>3872</v>
      </c>
    </row>
    <row r="280" spans="2:7" x14ac:dyDescent="0.35">
      <c r="D280" t="s">
        <v>583</v>
      </c>
      <c r="E280" s="53">
        <v>8</v>
      </c>
      <c r="F280" s="53">
        <v>1936</v>
      </c>
      <c r="G280" s="53">
        <v>15488</v>
      </c>
    </row>
    <row r="281" spans="2:7" x14ac:dyDescent="0.35">
      <c r="D281" t="s">
        <v>632</v>
      </c>
      <c r="E281" s="53">
        <v>20</v>
      </c>
      <c r="F281" s="53">
        <v>283.5</v>
      </c>
      <c r="G281" s="53">
        <v>5670</v>
      </c>
    </row>
    <row r="282" spans="2:7" x14ac:dyDescent="0.35">
      <c r="C282" t="s">
        <v>651</v>
      </c>
      <c r="D282" t="s">
        <v>624</v>
      </c>
      <c r="E282" s="53">
        <v>4</v>
      </c>
      <c r="F282" s="53">
        <v>270</v>
      </c>
      <c r="G282" s="53">
        <v>1080</v>
      </c>
    </row>
    <row r="283" spans="2:7" x14ac:dyDescent="0.35">
      <c r="D283" t="s">
        <v>625</v>
      </c>
      <c r="E283" s="53">
        <v>6</v>
      </c>
      <c r="F283" s="53">
        <v>270</v>
      </c>
      <c r="G283" s="53">
        <v>1620</v>
      </c>
    </row>
    <row r="284" spans="2:7" x14ac:dyDescent="0.35">
      <c r="C284" t="s">
        <v>652</v>
      </c>
      <c r="D284" t="s">
        <v>583</v>
      </c>
      <c r="E284" s="53">
        <v>4</v>
      </c>
      <c r="F284" s="53">
        <v>1936</v>
      </c>
      <c r="G284" s="53">
        <v>7744</v>
      </c>
    </row>
    <row r="285" spans="2:7" x14ac:dyDescent="0.35">
      <c r="D285" t="s">
        <v>653</v>
      </c>
      <c r="E285" s="53">
        <v>1</v>
      </c>
      <c r="F285" s="53">
        <v>1936</v>
      </c>
      <c r="G285" s="53">
        <v>1936</v>
      </c>
    </row>
    <row r="286" spans="2:7" x14ac:dyDescent="0.35">
      <c r="D286" t="s">
        <v>683</v>
      </c>
      <c r="E286" s="53">
        <v>12</v>
      </c>
      <c r="F286" s="53">
        <v>46</v>
      </c>
      <c r="G286" s="53">
        <v>552</v>
      </c>
    </row>
    <row r="287" spans="2:7" x14ac:dyDescent="0.35">
      <c r="C287" t="s">
        <v>654</v>
      </c>
      <c r="D287" t="s">
        <v>489</v>
      </c>
      <c r="E287" s="53">
        <v>9</v>
      </c>
      <c r="F287" s="53">
        <v>1936</v>
      </c>
      <c r="G287" s="53">
        <v>17424</v>
      </c>
    </row>
    <row r="288" spans="2:7" x14ac:dyDescent="0.35">
      <c r="D288" t="s">
        <v>624</v>
      </c>
      <c r="E288" s="53">
        <v>20</v>
      </c>
      <c r="F288" s="53">
        <v>270</v>
      </c>
      <c r="G288" s="53">
        <v>5400</v>
      </c>
    </row>
    <row r="289" spans="2:7" x14ac:dyDescent="0.35">
      <c r="D289" t="s">
        <v>625</v>
      </c>
      <c r="E289" s="53">
        <v>5</v>
      </c>
      <c r="F289" s="53">
        <v>270</v>
      </c>
      <c r="G289" s="53">
        <v>1350</v>
      </c>
    </row>
    <row r="290" spans="2:7" x14ac:dyDescent="0.35">
      <c r="D290" t="s">
        <v>653</v>
      </c>
      <c r="E290" s="53">
        <v>1</v>
      </c>
      <c r="F290" s="53">
        <v>1936</v>
      </c>
      <c r="G290" s="53">
        <v>1936</v>
      </c>
    </row>
    <row r="291" spans="2:7" x14ac:dyDescent="0.35">
      <c r="D291" t="s">
        <v>655</v>
      </c>
      <c r="E291" s="53">
        <v>10</v>
      </c>
      <c r="F291" s="53">
        <v>486</v>
      </c>
      <c r="G291" s="53">
        <v>4860</v>
      </c>
    </row>
    <row r="292" spans="2:7" x14ac:dyDescent="0.35">
      <c r="C292" t="s">
        <v>676</v>
      </c>
      <c r="D292" t="s">
        <v>625</v>
      </c>
      <c r="E292" s="53">
        <v>10</v>
      </c>
      <c r="F292" s="53">
        <v>270</v>
      </c>
      <c r="G292" s="53">
        <v>2700</v>
      </c>
    </row>
    <row r="293" spans="2:7" x14ac:dyDescent="0.35">
      <c r="B293" s="55" t="s">
        <v>402</v>
      </c>
      <c r="C293" s="55"/>
      <c r="D293" s="55"/>
      <c r="E293" s="56">
        <v>144</v>
      </c>
      <c r="F293" s="56">
        <v>18193.5</v>
      </c>
      <c r="G293" s="56">
        <v>96932</v>
      </c>
    </row>
    <row r="294" spans="2:7" x14ac:dyDescent="0.35">
      <c r="B294" t="s">
        <v>362</v>
      </c>
      <c r="C294" t="s">
        <v>335</v>
      </c>
      <c r="D294" t="s">
        <v>675</v>
      </c>
      <c r="E294" s="53">
        <v>2</v>
      </c>
      <c r="F294" s="53">
        <v>740</v>
      </c>
      <c r="G294" s="53">
        <v>740</v>
      </c>
    </row>
    <row r="295" spans="2:7" x14ac:dyDescent="0.35">
      <c r="C295" t="s">
        <v>937</v>
      </c>
      <c r="D295" t="s">
        <v>675</v>
      </c>
      <c r="E295" s="53">
        <v>1</v>
      </c>
      <c r="F295" s="53">
        <v>370</v>
      </c>
      <c r="G295" s="53">
        <v>370</v>
      </c>
    </row>
    <row r="296" spans="2:7" x14ac:dyDescent="0.35">
      <c r="C296" t="s">
        <v>938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B297" s="55" t="s">
        <v>403</v>
      </c>
      <c r="C297" s="55"/>
      <c r="D297" s="55"/>
      <c r="E297" s="56">
        <v>4</v>
      </c>
      <c r="F297" s="56">
        <v>1480</v>
      </c>
      <c r="G297" s="56">
        <v>1480</v>
      </c>
    </row>
    <row r="298" spans="2:7" x14ac:dyDescent="0.35">
      <c r="B298" t="s">
        <v>429</v>
      </c>
      <c r="C298" t="s">
        <v>335</v>
      </c>
      <c r="D298" t="s">
        <v>763</v>
      </c>
      <c r="E298" s="53">
        <v>52</v>
      </c>
      <c r="F298" s="53">
        <v>160</v>
      </c>
      <c r="G298" s="53">
        <v>2790</v>
      </c>
    </row>
    <row r="299" spans="2:7" x14ac:dyDescent="0.35">
      <c r="D299" t="s">
        <v>862</v>
      </c>
      <c r="E299" s="53">
        <v>40</v>
      </c>
      <c r="F299" s="53">
        <v>408</v>
      </c>
      <c r="G299" s="53">
        <v>8160</v>
      </c>
    </row>
    <row r="300" spans="2:7" x14ac:dyDescent="0.35">
      <c r="C300" t="s">
        <v>725</v>
      </c>
      <c r="D300" t="s">
        <v>763</v>
      </c>
      <c r="E300" s="53">
        <v>24</v>
      </c>
      <c r="F300" s="53">
        <v>55</v>
      </c>
      <c r="G300" s="53">
        <v>1320</v>
      </c>
    </row>
    <row r="301" spans="2:7" x14ac:dyDescent="0.35">
      <c r="C301" t="s">
        <v>797</v>
      </c>
      <c r="D301" t="s">
        <v>763</v>
      </c>
      <c r="E301" s="53">
        <v>20</v>
      </c>
      <c r="F301" s="53">
        <v>55</v>
      </c>
      <c r="G301" s="53">
        <v>1100</v>
      </c>
    </row>
    <row r="302" spans="2:7" x14ac:dyDescent="0.35">
      <c r="C302" t="s">
        <v>991</v>
      </c>
      <c r="D302" t="s">
        <v>862</v>
      </c>
      <c r="E302" s="53">
        <v>20</v>
      </c>
      <c r="F302" s="53">
        <v>208</v>
      </c>
      <c r="G302" s="53">
        <v>4160</v>
      </c>
    </row>
    <row r="303" spans="2:7" x14ac:dyDescent="0.35">
      <c r="C303" t="s">
        <v>1209</v>
      </c>
      <c r="D303" t="s">
        <v>1024</v>
      </c>
      <c r="E303" s="53">
        <v>32</v>
      </c>
      <c r="F303" s="53">
        <v>67.5</v>
      </c>
      <c r="G303" s="53">
        <v>2160</v>
      </c>
    </row>
    <row r="304" spans="2:7" x14ac:dyDescent="0.35">
      <c r="B304" s="55" t="s">
        <v>450</v>
      </c>
      <c r="C304" s="55"/>
      <c r="D304" s="55"/>
      <c r="E304" s="56">
        <v>188</v>
      </c>
      <c r="F304" s="56">
        <v>953.5</v>
      </c>
      <c r="G304" s="56">
        <v>19690</v>
      </c>
    </row>
    <row r="305" spans="2:7" x14ac:dyDescent="0.35">
      <c r="B305" t="s">
        <v>686</v>
      </c>
      <c r="C305" t="s">
        <v>335</v>
      </c>
      <c r="D305" t="s">
        <v>64</v>
      </c>
      <c r="E305" s="53">
        <v>2</v>
      </c>
      <c r="F305" s="53">
        <v>1606</v>
      </c>
      <c r="G305" s="53">
        <v>3212</v>
      </c>
    </row>
    <row r="306" spans="2:7" x14ac:dyDescent="0.35">
      <c r="D306" t="s">
        <v>687</v>
      </c>
      <c r="E306" s="53">
        <v>2</v>
      </c>
      <c r="F306" s="53">
        <v>3476</v>
      </c>
      <c r="G306" s="53">
        <v>3476</v>
      </c>
    </row>
    <row r="307" spans="2:7" x14ac:dyDescent="0.35">
      <c r="D307" t="s">
        <v>720</v>
      </c>
      <c r="E307" s="53">
        <v>1</v>
      </c>
      <c r="F307" s="53">
        <v>310</v>
      </c>
      <c r="G307" s="53">
        <v>310</v>
      </c>
    </row>
    <row r="308" spans="2:7" x14ac:dyDescent="0.35">
      <c r="D308" t="s">
        <v>718</v>
      </c>
      <c r="E308" s="53">
        <v>2</v>
      </c>
      <c r="F308" s="53">
        <v>180</v>
      </c>
      <c r="G308" s="53">
        <v>360</v>
      </c>
    </row>
    <row r="309" spans="2:7" x14ac:dyDescent="0.35">
      <c r="D309" t="s">
        <v>729</v>
      </c>
      <c r="E309" s="53">
        <v>137</v>
      </c>
      <c r="F309" s="53">
        <v>2196</v>
      </c>
      <c r="G309" s="53">
        <v>37701</v>
      </c>
    </row>
    <row r="310" spans="2:7" x14ac:dyDescent="0.35">
      <c r="D310" t="s">
        <v>744</v>
      </c>
      <c r="E310" s="53">
        <v>36</v>
      </c>
      <c r="F310" s="53">
        <v>1290</v>
      </c>
      <c r="G310" s="53">
        <v>9288</v>
      </c>
    </row>
    <row r="311" spans="2:7" x14ac:dyDescent="0.35">
      <c r="D311" t="s">
        <v>745</v>
      </c>
      <c r="E311" s="53">
        <v>1</v>
      </c>
      <c r="F311" s="53">
        <v>250</v>
      </c>
      <c r="G311" s="53">
        <v>250</v>
      </c>
    </row>
    <row r="312" spans="2:7" x14ac:dyDescent="0.35">
      <c r="D312" t="s">
        <v>748</v>
      </c>
      <c r="E312" s="53">
        <v>2</v>
      </c>
      <c r="F312" s="53">
        <v>1793</v>
      </c>
      <c r="G312" s="53">
        <v>1793</v>
      </c>
    </row>
    <row r="313" spans="2:7" x14ac:dyDescent="0.35">
      <c r="D313" t="s">
        <v>765</v>
      </c>
      <c r="E313" s="53">
        <v>22</v>
      </c>
      <c r="F313" s="53">
        <v>5200</v>
      </c>
      <c r="G313" s="53">
        <v>14300</v>
      </c>
    </row>
    <row r="314" spans="2:7" x14ac:dyDescent="0.35">
      <c r="D314" t="s">
        <v>764</v>
      </c>
      <c r="E314" s="53">
        <v>1</v>
      </c>
      <c r="F314" s="53">
        <v>321.25</v>
      </c>
      <c r="G314" s="53">
        <v>321.25</v>
      </c>
    </row>
    <row r="315" spans="2:7" x14ac:dyDescent="0.35">
      <c r="D315" t="s">
        <v>791</v>
      </c>
      <c r="E315" s="53">
        <v>3</v>
      </c>
      <c r="F315" s="53">
        <v>388.8</v>
      </c>
      <c r="G315" s="53">
        <v>1166.4000000000001</v>
      </c>
    </row>
    <row r="316" spans="2:7" x14ac:dyDescent="0.35">
      <c r="D316" t="s">
        <v>813</v>
      </c>
      <c r="E316" s="53">
        <v>23</v>
      </c>
      <c r="F316" s="53">
        <v>5566</v>
      </c>
      <c r="G316" s="53">
        <v>42350</v>
      </c>
    </row>
    <row r="317" spans="2:7" x14ac:dyDescent="0.35">
      <c r="D317" t="s">
        <v>818</v>
      </c>
      <c r="E317" s="53">
        <v>2</v>
      </c>
      <c r="F317" s="53">
        <v>2184.6</v>
      </c>
      <c r="G317" s="53">
        <v>2184.6</v>
      </c>
    </row>
    <row r="318" spans="2:7" x14ac:dyDescent="0.35">
      <c r="D318" t="s">
        <v>842</v>
      </c>
      <c r="E318" s="53">
        <v>24</v>
      </c>
      <c r="F318" s="53">
        <v>1392</v>
      </c>
      <c r="G318" s="53">
        <v>5607</v>
      </c>
    </row>
    <row r="319" spans="2:7" x14ac:dyDescent="0.35">
      <c r="D319" t="s">
        <v>880</v>
      </c>
      <c r="E319" s="53">
        <v>10</v>
      </c>
      <c r="F319" s="53">
        <v>32.5</v>
      </c>
      <c r="G319" s="53">
        <v>325</v>
      </c>
    </row>
    <row r="320" spans="2:7" x14ac:dyDescent="0.35">
      <c r="D320" t="s">
        <v>928</v>
      </c>
      <c r="E320" s="53">
        <v>3</v>
      </c>
      <c r="F320" s="53">
        <v>256</v>
      </c>
      <c r="G320" s="53">
        <v>768</v>
      </c>
    </row>
    <row r="321" spans="4:7" x14ac:dyDescent="0.35">
      <c r="D321" t="s">
        <v>925</v>
      </c>
      <c r="E321" s="53">
        <v>50</v>
      </c>
      <c r="F321" s="53">
        <v>6798</v>
      </c>
      <c r="G321" s="53">
        <v>84370</v>
      </c>
    </row>
    <row r="322" spans="4:7" x14ac:dyDescent="0.35">
      <c r="D322" t="s">
        <v>955</v>
      </c>
      <c r="E322" s="53">
        <v>16</v>
      </c>
      <c r="F322" s="53">
        <v>96</v>
      </c>
      <c r="G322" s="53">
        <v>1536</v>
      </c>
    </row>
    <row r="323" spans="4:7" x14ac:dyDescent="0.35">
      <c r="D323" t="s">
        <v>956</v>
      </c>
      <c r="E323" s="53">
        <v>2</v>
      </c>
      <c r="F323" s="53">
        <v>160</v>
      </c>
      <c r="G323" s="53">
        <v>160</v>
      </c>
    </row>
    <row r="324" spans="4:7" x14ac:dyDescent="0.35">
      <c r="D324" t="s">
        <v>957</v>
      </c>
      <c r="E324" s="53">
        <v>12</v>
      </c>
      <c r="F324" s="53">
        <v>40</v>
      </c>
      <c r="G324" s="53">
        <v>480</v>
      </c>
    </row>
    <row r="325" spans="4:7" x14ac:dyDescent="0.35">
      <c r="D325" t="s">
        <v>958</v>
      </c>
      <c r="E325" s="53">
        <v>14</v>
      </c>
      <c r="F325" s="53">
        <v>575</v>
      </c>
      <c r="G325" s="53">
        <v>1610</v>
      </c>
    </row>
    <row r="326" spans="4:7" x14ac:dyDescent="0.35">
      <c r="D326" t="s">
        <v>959</v>
      </c>
      <c r="E326" s="53">
        <v>39</v>
      </c>
      <c r="F326" s="53">
        <v>1701.8000000000002</v>
      </c>
      <c r="G326" s="53">
        <v>21888.9</v>
      </c>
    </row>
    <row r="327" spans="4:7" x14ac:dyDescent="0.35">
      <c r="D327" t="s">
        <v>981</v>
      </c>
      <c r="E327" s="53">
        <v>11</v>
      </c>
      <c r="F327" s="53">
        <v>1450</v>
      </c>
      <c r="G327" s="53">
        <v>3990</v>
      </c>
    </row>
    <row r="328" spans="4:7" x14ac:dyDescent="0.35">
      <c r="D328" t="s">
        <v>976</v>
      </c>
      <c r="E328" s="53">
        <v>1</v>
      </c>
      <c r="F328" s="53">
        <v>1822.5</v>
      </c>
      <c r="G328" s="53">
        <v>1822.5</v>
      </c>
    </row>
    <row r="329" spans="4:7" x14ac:dyDescent="0.35">
      <c r="D329" t="s">
        <v>977</v>
      </c>
      <c r="E329" s="53">
        <v>1</v>
      </c>
      <c r="F329" s="53">
        <v>240</v>
      </c>
      <c r="G329" s="53">
        <v>240</v>
      </c>
    </row>
    <row r="330" spans="4:7" x14ac:dyDescent="0.35">
      <c r="D330" t="s">
        <v>979</v>
      </c>
      <c r="E330" s="53">
        <v>41</v>
      </c>
      <c r="F330" s="53">
        <v>8184</v>
      </c>
      <c r="G330" s="53">
        <v>66616</v>
      </c>
    </row>
    <row r="331" spans="4:7" x14ac:dyDescent="0.35">
      <c r="D331" t="s">
        <v>1022</v>
      </c>
      <c r="E331" s="53">
        <v>11</v>
      </c>
      <c r="F331" s="53">
        <v>3212</v>
      </c>
      <c r="G331" s="53">
        <v>17666</v>
      </c>
    </row>
    <row r="332" spans="4:7" x14ac:dyDescent="0.35">
      <c r="D332" t="s">
        <v>1023</v>
      </c>
      <c r="E332" s="53">
        <v>4</v>
      </c>
      <c r="F332" s="53">
        <v>330</v>
      </c>
      <c r="G332" s="53">
        <v>1320</v>
      </c>
    </row>
    <row r="333" spans="4:7" x14ac:dyDescent="0.35">
      <c r="D333" t="s">
        <v>1049</v>
      </c>
      <c r="E333" s="53">
        <v>1</v>
      </c>
      <c r="F333" s="53">
        <v>30</v>
      </c>
      <c r="G333" s="53">
        <v>30</v>
      </c>
    </row>
    <row r="334" spans="4:7" x14ac:dyDescent="0.35">
      <c r="D334" t="s">
        <v>1050</v>
      </c>
      <c r="E334" s="53">
        <v>1</v>
      </c>
      <c r="F334" s="53">
        <v>195</v>
      </c>
      <c r="G334" s="53">
        <v>195</v>
      </c>
    </row>
    <row r="335" spans="4:7" x14ac:dyDescent="0.35">
      <c r="D335" t="s">
        <v>1098</v>
      </c>
      <c r="E335" s="53">
        <v>30</v>
      </c>
      <c r="F335" s="53">
        <v>213</v>
      </c>
      <c r="G335" s="53">
        <v>6390</v>
      </c>
    </row>
    <row r="336" spans="4:7" x14ac:dyDescent="0.35">
      <c r="D336" t="s">
        <v>1085</v>
      </c>
      <c r="E336" s="53">
        <v>15</v>
      </c>
      <c r="F336" s="53">
        <v>206</v>
      </c>
      <c r="G336" s="53">
        <v>3090</v>
      </c>
    </row>
    <row r="337" spans="3:7" x14ac:dyDescent="0.35">
      <c r="D337" t="s">
        <v>1131</v>
      </c>
      <c r="E337" s="53">
        <v>10</v>
      </c>
      <c r="F337" s="53">
        <v>378</v>
      </c>
      <c r="G337" s="53">
        <v>3780</v>
      </c>
    </row>
    <row r="338" spans="3:7" x14ac:dyDescent="0.35">
      <c r="D338" t="s">
        <v>1145</v>
      </c>
      <c r="E338" s="53">
        <v>12</v>
      </c>
      <c r="F338" s="53">
        <v>68.400000000000006</v>
      </c>
      <c r="G338" s="53">
        <v>820.80000000000007</v>
      </c>
    </row>
    <row r="339" spans="3:7" x14ac:dyDescent="0.35">
      <c r="D339" t="s">
        <v>1143</v>
      </c>
      <c r="E339" s="53">
        <v>3</v>
      </c>
      <c r="F339" s="53">
        <v>166</v>
      </c>
      <c r="G339" s="53">
        <v>498</v>
      </c>
    </row>
    <row r="340" spans="3:7" x14ac:dyDescent="0.35">
      <c r="C340" t="s">
        <v>716</v>
      </c>
      <c r="D340" t="s">
        <v>687</v>
      </c>
      <c r="E340" s="53">
        <v>1</v>
      </c>
      <c r="F340" s="53">
        <v>1804</v>
      </c>
      <c r="G340" s="53">
        <v>1804</v>
      </c>
    </row>
    <row r="341" spans="3:7" x14ac:dyDescent="0.35">
      <c r="C341" t="s">
        <v>717</v>
      </c>
      <c r="D341" t="s">
        <v>687</v>
      </c>
      <c r="E341" s="53">
        <v>1</v>
      </c>
      <c r="F341" s="53">
        <v>1859</v>
      </c>
      <c r="G341" s="53">
        <v>1859</v>
      </c>
    </row>
    <row r="342" spans="3:7" x14ac:dyDescent="0.35">
      <c r="D342" t="s">
        <v>719</v>
      </c>
      <c r="E342" s="53">
        <v>1</v>
      </c>
      <c r="F342" s="53">
        <v>160</v>
      </c>
      <c r="G342" s="53">
        <v>160</v>
      </c>
    </row>
    <row r="343" spans="3:7" x14ac:dyDescent="0.35">
      <c r="D343" t="s">
        <v>720</v>
      </c>
      <c r="E343" s="53">
        <v>1</v>
      </c>
      <c r="F343" s="53">
        <v>310</v>
      </c>
      <c r="G343" s="53">
        <v>310</v>
      </c>
    </row>
    <row r="344" spans="3:7" x14ac:dyDescent="0.35">
      <c r="D344" t="s">
        <v>718</v>
      </c>
      <c r="E344" s="53">
        <v>2</v>
      </c>
      <c r="F344" s="53">
        <v>185</v>
      </c>
      <c r="G344" s="53">
        <v>370</v>
      </c>
    </row>
    <row r="345" spans="3:7" x14ac:dyDescent="0.35">
      <c r="C345" t="s">
        <v>727</v>
      </c>
      <c r="D345" t="s">
        <v>729</v>
      </c>
      <c r="E345" s="53">
        <v>20</v>
      </c>
      <c r="F345" s="53">
        <v>273</v>
      </c>
      <c r="G345" s="53">
        <v>5460</v>
      </c>
    </row>
    <row r="346" spans="3:7" x14ac:dyDescent="0.35">
      <c r="D346" t="s">
        <v>728</v>
      </c>
      <c r="E346" s="53">
        <v>10</v>
      </c>
      <c r="F346" s="53">
        <v>546</v>
      </c>
      <c r="G346" s="53">
        <v>5460</v>
      </c>
    </row>
    <row r="347" spans="3:7" x14ac:dyDescent="0.35">
      <c r="C347" t="s">
        <v>788</v>
      </c>
      <c r="D347" t="s">
        <v>787</v>
      </c>
      <c r="E347" s="53">
        <v>2</v>
      </c>
      <c r="F347" s="53">
        <v>69.5</v>
      </c>
      <c r="G347" s="53">
        <v>139</v>
      </c>
    </row>
    <row r="348" spans="3:7" x14ac:dyDescent="0.35">
      <c r="C348" t="s">
        <v>798</v>
      </c>
      <c r="D348" t="s">
        <v>791</v>
      </c>
      <c r="E348" s="53">
        <v>5</v>
      </c>
      <c r="F348" s="53">
        <v>491.4</v>
      </c>
      <c r="G348" s="53">
        <v>2457</v>
      </c>
    </row>
    <row r="349" spans="3:7" x14ac:dyDescent="0.35">
      <c r="C349" t="s">
        <v>796</v>
      </c>
      <c r="D349" t="s">
        <v>729</v>
      </c>
      <c r="E349" s="53">
        <v>10</v>
      </c>
      <c r="F349" s="53">
        <v>273</v>
      </c>
      <c r="G349" s="53">
        <v>2730</v>
      </c>
    </row>
    <row r="350" spans="3:7" x14ac:dyDescent="0.35">
      <c r="D350" t="s">
        <v>744</v>
      </c>
      <c r="E350" s="53">
        <v>2</v>
      </c>
      <c r="F350" s="53">
        <v>258</v>
      </c>
      <c r="G350" s="53">
        <v>516</v>
      </c>
    </row>
    <row r="351" spans="3:7" x14ac:dyDescent="0.35">
      <c r="D351" t="s">
        <v>791</v>
      </c>
      <c r="E351" s="53">
        <v>16</v>
      </c>
      <c r="F351" s="53">
        <v>491.4</v>
      </c>
      <c r="G351" s="53">
        <v>7862.4</v>
      </c>
    </row>
    <row r="352" spans="3:7" x14ac:dyDescent="0.35">
      <c r="C352" t="s">
        <v>812</v>
      </c>
      <c r="D352" t="s">
        <v>813</v>
      </c>
      <c r="E352" s="53">
        <v>20</v>
      </c>
      <c r="F352" s="53">
        <v>1870</v>
      </c>
      <c r="G352" s="53">
        <v>37400</v>
      </c>
    </row>
    <row r="353" spans="3:7" x14ac:dyDescent="0.35">
      <c r="D353" t="s">
        <v>814</v>
      </c>
      <c r="E353" s="53">
        <v>15</v>
      </c>
      <c r="F353" s="53">
        <v>1892</v>
      </c>
      <c r="G353" s="53">
        <v>28380</v>
      </c>
    </row>
    <row r="354" spans="3:7" x14ac:dyDescent="0.35">
      <c r="C354" t="s">
        <v>890</v>
      </c>
      <c r="D354" t="s">
        <v>728</v>
      </c>
      <c r="E354" s="53">
        <v>16</v>
      </c>
      <c r="F354" s="53">
        <v>552</v>
      </c>
      <c r="G354" s="53">
        <v>8832</v>
      </c>
    </row>
    <row r="355" spans="3:7" x14ac:dyDescent="0.35">
      <c r="C355" t="s">
        <v>889</v>
      </c>
      <c r="D355" t="s">
        <v>687</v>
      </c>
      <c r="E355" s="53">
        <v>1</v>
      </c>
      <c r="F355" s="53">
        <v>1848</v>
      </c>
      <c r="G355" s="53">
        <v>1848</v>
      </c>
    </row>
    <row r="356" spans="3:7" x14ac:dyDescent="0.35">
      <c r="D356" t="s">
        <v>841</v>
      </c>
      <c r="E356" s="53">
        <v>2</v>
      </c>
      <c r="F356" s="53">
        <v>35</v>
      </c>
      <c r="G356" s="53">
        <v>70</v>
      </c>
    </row>
    <row r="357" spans="3:7" x14ac:dyDescent="0.35">
      <c r="D357" t="s">
        <v>843</v>
      </c>
      <c r="E357" s="53">
        <v>1</v>
      </c>
      <c r="F357" s="53">
        <v>330</v>
      </c>
      <c r="G357" s="53">
        <v>330</v>
      </c>
    </row>
    <row r="358" spans="3:7" x14ac:dyDescent="0.35">
      <c r="D358" t="s">
        <v>842</v>
      </c>
      <c r="E358" s="53">
        <v>1</v>
      </c>
      <c r="F358" s="53">
        <v>248</v>
      </c>
      <c r="G358" s="53">
        <v>248</v>
      </c>
    </row>
    <row r="359" spans="3:7" x14ac:dyDescent="0.35">
      <c r="C359" t="s">
        <v>891</v>
      </c>
      <c r="D359" t="s">
        <v>765</v>
      </c>
      <c r="E359" s="53">
        <v>1</v>
      </c>
      <c r="F359" s="53">
        <v>650</v>
      </c>
      <c r="G359" s="53">
        <v>650</v>
      </c>
    </row>
    <row r="360" spans="3:7" x14ac:dyDescent="0.35">
      <c r="D360" t="s">
        <v>856</v>
      </c>
      <c r="E360" s="53">
        <v>1</v>
      </c>
      <c r="F360" s="53">
        <v>120</v>
      </c>
      <c r="G360" s="53">
        <v>120</v>
      </c>
    </row>
    <row r="361" spans="3:7" x14ac:dyDescent="0.35">
      <c r="D361" t="s">
        <v>869</v>
      </c>
      <c r="E361" s="53">
        <v>1</v>
      </c>
      <c r="F361" s="53">
        <v>115</v>
      </c>
      <c r="G361" s="53">
        <v>115</v>
      </c>
    </row>
    <row r="362" spans="3:7" x14ac:dyDescent="0.35">
      <c r="C362" t="s">
        <v>916</v>
      </c>
      <c r="D362" t="s">
        <v>813</v>
      </c>
      <c r="E362" s="53">
        <v>20</v>
      </c>
      <c r="F362" s="53">
        <v>1848</v>
      </c>
      <c r="G362" s="53">
        <v>36960</v>
      </c>
    </row>
    <row r="363" spans="3:7" x14ac:dyDescent="0.35">
      <c r="C363" t="s">
        <v>918</v>
      </c>
      <c r="D363" t="s">
        <v>765</v>
      </c>
      <c r="E363" s="53">
        <v>4</v>
      </c>
      <c r="F363" s="53">
        <v>650</v>
      </c>
      <c r="G363" s="53">
        <v>2600</v>
      </c>
    </row>
    <row r="364" spans="3:7" x14ac:dyDescent="0.35">
      <c r="D364" t="s">
        <v>880</v>
      </c>
      <c r="E364" s="53">
        <v>40</v>
      </c>
      <c r="F364" s="53">
        <v>32.5</v>
      </c>
      <c r="G364" s="53">
        <v>1300</v>
      </c>
    </row>
    <row r="365" spans="3:7" x14ac:dyDescent="0.35">
      <c r="C365" t="s">
        <v>919</v>
      </c>
      <c r="D365" t="s">
        <v>729</v>
      </c>
      <c r="E365" s="53">
        <v>20</v>
      </c>
      <c r="F365" s="53">
        <v>276</v>
      </c>
      <c r="G365" s="53">
        <v>5520</v>
      </c>
    </row>
    <row r="366" spans="3:7" x14ac:dyDescent="0.35">
      <c r="C366" t="s">
        <v>924</v>
      </c>
      <c r="D366" t="s">
        <v>925</v>
      </c>
      <c r="E366" s="53">
        <v>15</v>
      </c>
      <c r="F366" s="53">
        <v>1848</v>
      </c>
      <c r="G366" s="53">
        <v>27720</v>
      </c>
    </row>
    <row r="367" spans="3:7" x14ac:dyDescent="0.35">
      <c r="C367" t="s">
        <v>923</v>
      </c>
      <c r="D367" t="s">
        <v>729</v>
      </c>
      <c r="E367" s="53">
        <v>20</v>
      </c>
      <c r="F367" s="53">
        <v>276</v>
      </c>
      <c r="G367" s="53">
        <v>5520</v>
      </c>
    </row>
    <row r="368" spans="3:7" x14ac:dyDescent="0.35">
      <c r="D368" t="s">
        <v>981</v>
      </c>
      <c r="E368" s="53">
        <v>3</v>
      </c>
      <c r="F368" s="53">
        <v>370</v>
      </c>
      <c r="G368" s="53">
        <v>1110</v>
      </c>
    </row>
    <row r="369" spans="3:7" x14ac:dyDescent="0.35">
      <c r="C369" t="s">
        <v>926</v>
      </c>
      <c r="D369" t="s">
        <v>813</v>
      </c>
      <c r="E369" s="53">
        <v>20</v>
      </c>
      <c r="F369" s="53">
        <v>1848</v>
      </c>
      <c r="G369" s="53">
        <v>36960</v>
      </c>
    </row>
    <row r="370" spans="3:7" x14ac:dyDescent="0.35">
      <c r="C370" t="s">
        <v>927</v>
      </c>
      <c r="D370" t="s">
        <v>928</v>
      </c>
      <c r="E370" s="53">
        <v>1</v>
      </c>
      <c r="F370" s="53">
        <v>258</v>
      </c>
      <c r="G370" s="53">
        <v>258</v>
      </c>
    </row>
    <row r="371" spans="3:7" x14ac:dyDescent="0.35">
      <c r="C371" t="s">
        <v>929</v>
      </c>
      <c r="D371" t="s">
        <v>729</v>
      </c>
      <c r="E371" s="53">
        <v>20</v>
      </c>
      <c r="F371" s="53">
        <v>273</v>
      </c>
      <c r="G371" s="53">
        <v>5460</v>
      </c>
    </row>
    <row r="372" spans="3:7" x14ac:dyDescent="0.35">
      <c r="C372" t="s">
        <v>1101</v>
      </c>
      <c r="D372" t="s">
        <v>979</v>
      </c>
      <c r="E372" s="53">
        <v>20</v>
      </c>
      <c r="F372" s="53">
        <v>1606</v>
      </c>
      <c r="G372" s="53">
        <v>32120</v>
      </c>
    </row>
    <row r="373" spans="3:7" x14ac:dyDescent="0.35">
      <c r="C373" t="s">
        <v>1102</v>
      </c>
      <c r="D373" t="s">
        <v>880</v>
      </c>
      <c r="E373" s="53">
        <v>30</v>
      </c>
      <c r="F373" s="53">
        <v>32.5</v>
      </c>
      <c r="G373" s="53">
        <v>975</v>
      </c>
    </row>
    <row r="374" spans="3:7" x14ac:dyDescent="0.35">
      <c r="D374" t="s">
        <v>1098</v>
      </c>
      <c r="E374" s="53">
        <v>18</v>
      </c>
      <c r="F374" s="53">
        <v>213</v>
      </c>
      <c r="G374" s="53">
        <v>3834</v>
      </c>
    </row>
    <row r="375" spans="3:7" x14ac:dyDescent="0.35">
      <c r="D375" t="s">
        <v>1146</v>
      </c>
      <c r="E375" s="53">
        <v>10</v>
      </c>
      <c r="F375" s="53">
        <v>206</v>
      </c>
      <c r="G375" s="53">
        <v>2060</v>
      </c>
    </row>
    <row r="376" spans="3:7" x14ac:dyDescent="0.35">
      <c r="C376" t="s">
        <v>1103</v>
      </c>
      <c r="D376" t="s">
        <v>791</v>
      </c>
      <c r="E376" s="53">
        <v>16</v>
      </c>
      <c r="F376" s="53">
        <v>383.4</v>
      </c>
      <c r="G376" s="53">
        <v>6134.4</v>
      </c>
    </row>
    <row r="377" spans="3:7" x14ac:dyDescent="0.35">
      <c r="D377" t="s">
        <v>1098</v>
      </c>
      <c r="E377" s="53">
        <v>16</v>
      </c>
      <c r="F377" s="53">
        <v>213</v>
      </c>
      <c r="G377" s="53">
        <v>3408</v>
      </c>
    </row>
    <row r="378" spans="3:7" x14ac:dyDescent="0.35">
      <c r="C378" t="s">
        <v>1104</v>
      </c>
      <c r="D378" t="s">
        <v>1049</v>
      </c>
      <c r="E378" s="53">
        <v>4</v>
      </c>
      <c r="F378" s="53">
        <v>30</v>
      </c>
      <c r="G378" s="53">
        <v>120</v>
      </c>
    </row>
    <row r="379" spans="3:7" x14ac:dyDescent="0.35">
      <c r="D379" t="s">
        <v>1105</v>
      </c>
      <c r="E379" s="53">
        <v>1</v>
      </c>
      <c r="F379" s="53">
        <v>225</v>
      </c>
      <c r="G379" s="53">
        <v>225</v>
      </c>
    </row>
    <row r="380" spans="3:7" x14ac:dyDescent="0.35">
      <c r="C380" t="s">
        <v>1109</v>
      </c>
      <c r="D380" t="s">
        <v>687</v>
      </c>
      <c r="E380" s="53">
        <v>1</v>
      </c>
      <c r="F380" s="53">
        <v>1606</v>
      </c>
      <c r="G380" s="53">
        <v>1606</v>
      </c>
    </row>
    <row r="381" spans="3:7" x14ac:dyDescent="0.35">
      <c r="C381" t="s">
        <v>1113</v>
      </c>
      <c r="D381" t="s">
        <v>791</v>
      </c>
      <c r="E381" s="53">
        <v>1</v>
      </c>
      <c r="F381" s="53">
        <v>383.4</v>
      </c>
      <c r="G381" s="53">
        <v>383.4</v>
      </c>
    </row>
    <row r="382" spans="3:7" x14ac:dyDescent="0.35">
      <c r="D382" t="s">
        <v>1114</v>
      </c>
      <c r="E382" s="53">
        <v>1</v>
      </c>
      <c r="F382" s="53">
        <v>166</v>
      </c>
      <c r="G382" s="53">
        <v>166</v>
      </c>
    </row>
    <row r="383" spans="3:7" x14ac:dyDescent="0.35">
      <c r="C383" t="s">
        <v>1117</v>
      </c>
      <c r="D383" t="s">
        <v>748</v>
      </c>
      <c r="E383" s="53">
        <v>1</v>
      </c>
      <c r="F383" s="53">
        <v>896.5</v>
      </c>
      <c r="G383" s="53">
        <v>896.5</v>
      </c>
    </row>
    <row r="384" spans="3:7" x14ac:dyDescent="0.35">
      <c r="D384" t="s">
        <v>856</v>
      </c>
      <c r="E384" s="53">
        <v>1</v>
      </c>
      <c r="F384" s="53">
        <v>120</v>
      </c>
      <c r="G384" s="53">
        <v>120</v>
      </c>
    </row>
    <row r="385" spans="3:7" x14ac:dyDescent="0.35">
      <c r="C385" t="s">
        <v>1118</v>
      </c>
      <c r="D385" t="s">
        <v>1098</v>
      </c>
      <c r="E385" s="53">
        <v>3</v>
      </c>
      <c r="F385" s="53">
        <v>213</v>
      </c>
      <c r="G385" s="53">
        <v>639</v>
      </c>
    </row>
    <row r="386" spans="3:7" x14ac:dyDescent="0.35">
      <c r="D386" t="s">
        <v>1115</v>
      </c>
      <c r="E386" s="53">
        <v>4</v>
      </c>
      <c r="F386" s="53">
        <v>186.75</v>
      </c>
      <c r="G386" s="53">
        <v>747</v>
      </c>
    </row>
    <row r="387" spans="3:7" x14ac:dyDescent="0.35">
      <c r="D387" t="s">
        <v>1116</v>
      </c>
      <c r="E387" s="53">
        <v>4</v>
      </c>
      <c r="F387" s="53">
        <v>348.75</v>
      </c>
      <c r="G387" s="53">
        <v>1395</v>
      </c>
    </row>
    <row r="388" spans="3:7" x14ac:dyDescent="0.35">
      <c r="C388" t="s">
        <v>1119</v>
      </c>
      <c r="D388" t="s">
        <v>748</v>
      </c>
      <c r="E388" s="53">
        <v>1</v>
      </c>
      <c r="F388" s="53">
        <v>896.5</v>
      </c>
      <c r="G388" s="53">
        <v>896.5</v>
      </c>
    </row>
    <row r="389" spans="3:7" x14ac:dyDescent="0.35">
      <c r="D389" t="s">
        <v>842</v>
      </c>
      <c r="E389" s="53">
        <v>6</v>
      </c>
      <c r="F389" s="53">
        <v>220</v>
      </c>
      <c r="G389" s="53">
        <v>1320</v>
      </c>
    </row>
    <row r="390" spans="3:7" x14ac:dyDescent="0.35">
      <c r="D390" t="s">
        <v>957</v>
      </c>
      <c r="E390" s="53">
        <v>12</v>
      </c>
      <c r="F390" s="53">
        <v>40</v>
      </c>
      <c r="G390" s="53">
        <v>480</v>
      </c>
    </row>
    <row r="391" spans="3:7" x14ac:dyDescent="0.35">
      <c r="D391" t="s">
        <v>958</v>
      </c>
      <c r="E391" s="53">
        <v>4</v>
      </c>
      <c r="F391" s="53">
        <v>115</v>
      </c>
      <c r="G391" s="53">
        <v>460</v>
      </c>
    </row>
    <row r="392" spans="3:7" x14ac:dyDescent="0.35">
      <c r="D392" t="s">
        <v>1131</v>
      </c>
      <c r="E392" s="53">
        <v>2</v>
      </c>
      <c r="F392" s="53">
        <v>378</v>
      </c>
      <c r="G392" s="53">
        <v>756</v>
      </c>
    </row>
    <row r="393" spans="3:7" x14ac:dyDescent="0.35">
      <c r="C393" t="s">
        <v>1208</v>
      </c>
      <c r="D393" t="s">
        <v>1160</v>
      </c>
      <c r="E393" s="53">
        <v>1</v>
      </c>
      <c r="F393" s="53">
        <v>220</v>
      </c>
      <c r="G393" s="53">
        <v>220</v>
      </c>
    </row>
    <row r="394" spans="3:7" x14ac:dyDescent="0.35">
      <c r="C394" t="s">
        <v>1207</v>
      </c>
      <c r="D394" t="s">
        <v>1143</v>
      </c>
      <c r="E394" s="53">
        <v>2</v>
      </c>
      <c r="F394" s="53">
        <v>166</v>
      </c>
      <c r="G394" s="53">
        <v>332</v>
      </c>
    </row>
    <row r="395" spans="3:7" x14ac:dyDescent="0.35">
      <c r="C395" t="s">
        <v>1205</v>
      </c>
      <c r="D395" t="s">
        <v>687</v>
      </c>
      <c r="E395" s="53">
        <v>1</v>
      </c>
      <c r="F395" s="53">
        <v>1584</v>
      </c>
      <c r="G395" s="53">
        <v>1584</v>
      </c>
    </row>
    <row r="396" spans="3:7" x14ac:dyDescent="0.35">
      <c r="D396" t="s">
        <v>856</v>
      </c>
      <c r="E396" s="53">
        <v>1</v>
      </c>
      <c r="F396" s="53">
        <v>120</v>
      </c>
      <c r="G396" s="53">
        <v>120</v>
      </c>
    </row>
    <row r="397" spans="3:7" x14ac:dyDescent="0.35">
      <c r="C397" t="s">
        <v>1200</v>
      </c>
      <c r="D397" t="s">
        <v>979</v>
      </c>
      <c r="E397" s="53">
        <v>20</v>
      </c>
      <c r="F397" s="53">
        <v>1584</v>
      </c>
      <c r="G397" s="53">
        <v>31680</v>
      </c>
    </row>
    <row r="398" spans="3:7" x14ac:dyDescent="0.35">
      <c r="C398" t="s">
        <v>1198</v>
      </c>
      <c r="D398" t="s">
        <v>765</v>
      </c>
      <c r="E398" s="53">
        <v>6</v>
      </c>
      <c r="F398" s="53">
        <v>650</v>
      </c>
      <c r="G398" s="53">
        <v>3900</v>
      </c>
    </row>
    <row r="399" spans="3:7" x14ac:dyDescent="0.35">
      <c r="D399" t="s">
        <v>979</v>
      </c>
      <c r="E399" s="53">
        <v>1</v>
      </c>
      <c r="F399" s="53">
        <v>1584</v>
      </c>
      <c r="G399" s="53">
        <v>1584</v>
      </c>
    </row>
    <row r="400" spans="3:7" x14ac:dyDescent="0.35">
      <c r="D400" t="s">
        <v>1085</v>
      </c>
      <c r="E400" s="53">
        <v>25</v>
      </c>
      <c r="F400" s="53">
        <v>394</v>
      </c>
      <c r="G400" s="53">
        <v>5000</v>
      </c>
    </row>
    <row r="401" spans="1:7" x14ac:dyDescent="0.35">
      <c r="C401" t="s">
        <v>1206</v>
      </c>
      <c r="D401" t="s">
        <v>1169</v>
      </c>
      <c r="E401" s="53">
        <v>2</v>
      </c>
      <c r="F401" s="53">
        <v>20.8</v>
      </c>
      <c r="G401" s="53">
        <v>41.6</v>
      </c>
    </row>
    <row r="402" spans="1:7" x14ac:dyDescent="0.35">
      <c r="D402" t="s">
        <v>1170</v>
      </c>
      <c r="E402" s="53">
        <v>2</v>
      </c>
      <c r="F402" s="53">
        <v>23.9</v>
      </c>
      <c r="G402" s="53">
        <v>47.8</v>
      </c>
    </row>
    <row r="403" spans="1:7" x14ac:dyDescent="0.35">
      <c r="C403" t="s">
        <v>1201</v>
      </c>
      <c r="D403" t="s">
        <v>979</v>
      </c>
      <c r="E403" s="53">
        <v>9</v>
      </c>
      <c r="F403" s="53">
        <v>1584</v>
      </c>
      <c r="G403" s="53">
        <v>14256</v>
      </c>
    </row>
    <row r="404" spans="1:7" x14ac:dyDescent="0.35">
      <c r="C404" t="s">
        <v>1202</v>
      </c>
      <c r="D404" t="s">
        <v>28</v>
      </c>
      <c r="E404" s="53">
        <v>40</v>
      </c>
      <c r="F404" s="53">
        <v>32.5</v>
      </c>
      <c r="G404" s="53">
        <v>1300</v>
      </c>
    </row>
    <row r="405" spans="1:7" x14ac:dyDescent="0.35">
      <c r="D405" t="s">
        <v>1085</v>
      </c>
      <c r="E405" s="53">
        <v>25</v>
      </c>
      <c r="F405" s="53">
        <v>394</v>
      </c>
      <c r="G405" s="53">
        <v>4900</v>
      </c>
    </row>
    <row r="406" spans="1:7" x14ac:dyDescent="0.35">
      <c r="D406" t="s">
        <v>1203</v>
      </c>
      <c r="E406" s="53">
        <v>1</v>
      </c>
      <c r="F406" s="53">
        <v>36</v>
      </c>
      <c r="G406" s="53">
        <v>36</v>
      </c>
    </row>
    <row r="407" spans="1:7" x14ac:dyDescent="0.35">
      <c r="C407" t="s">
        <v>1199</v>
      </c>
      <c r="D407" t="s">
        <v>925</v>
      </c>
      <c r="E407" s="53">
        <v>15</v>
      </c>
      <c r="F407" s="53">
        <v>1584</v>
      </c>
      <c r="G407" s="53">
        <v>23760</v>
      </c>
    </row>
    <row r="408" spans="1:7" x14ac:dyDescent="0.35">
      <c r="C408" t="s">
        <v>1204</v>
      </c>
      <c r="D408" t="s">
        <v>1049</v>
      </c>
      <c r="E408" s="53">
        <v>8</v>
      </c>
      <c r="F408" s="53">
        <v>30</v>
      </c>
      <c r="G408" s="53">
        <v>240</v>
      </c>
    </row>
    <row r="409" spans="1:7" x14ac:dyDescent="0.35">
      <c r="B409" s="55" t="s">
        <v>694</v>
      </c>
      <c r="C409" s="55"/>
      <c r="D409" s="55"/>
      <c r="E409" s="56">
        <v>1153</v>
      </c>
      <c r="F409" s="56">
        <v>92853.64999999998</v>
      </c>
      <c r="G409" s="56">
        <v>718187.05000000016</v>
      </c>
    </row>
    <row r="410" spans="1:7" x14ac:dyDescent="0.35">
      <c r="B410" t="s">
        <v>1196</v>
      </c>
      <c r="C410" t="s">
        <v>335</v>
      </c>
      <c r="D410" t="s">
        <v>1197</v>
      </c>
      <c r="E410" s="53">
        <v>1</v>
      </c>
      <c r="F410" s="53">
        <v>320</v>
      </c>
      <c r="G410" s="53">
        <v>320</v>
      </c>
    </row>
    <row r="411" spans="1:7" x14ac:dyDescent="0.35">
      <c r="B411" s="55" t="s">
        <v>1222</v>
      </c>
      <c r="C411" s="55"/>
      <c r="D411" s="55"/>
      <c r="E411" s="56">
        <v>1</v>
      </c>
      <c r="F411" s="56">
        <v>320</v>
      </c>
      <c r="G411" s="56">
        <v>320</v>
      </c>
    </row>
    <row r="412" spans="1:7" x14ac:dyDescent="0.35">
      <c r="A412" s="91" t="s">
        <v>670</v>
      </c>
      <c r="B412" s="91"/>
      <c r="C412" s="91"/>
      <c r="D412" s="91"/>
      <c r="E412" s="92">
        <v>2663</v>
      </c>
      <c r="F412" s="92">
        <v>154964.54999999996</v>
      </c>
      <c r="G412" s="92">
        <v>1303058.55</v>
      </c>
    </row>
    <row r="413" spans="1:7" x14ac:dyDescent="0.35">
      <c r="A413">
        <v>2023</v>
      </c>
      <c r="B413" t="s">
        <v>10</v>
      </c>
      <c r="C413">
        <v>45389</v>
      </c>
      <c r="D413" t="s">
        <v>980</v>
      </c>
      <c r="E413" s="53">
        <v>30</v>
      </c>
      <c r="F413" s="53">
        <v>174</v>
      </c>
      <c r="G413" s="53">
        <v>5220</v>
      </c>
    </row>
    <row r="414" spans="1:7" x14ac:dyDescent="0.35">
      <c r="D414" t="s">
        <v>1022</v>
      </c>
      <c r="E414" s="53">
        <v>5</v>
      </c>
      <c r="F414" s="53">
        <v>1485</v>
      </c>
      <c r="G414" s="53">
        <v>7425</v>
      </c>
    </row>
    <row r="415" spans="1:7" x14ac:dyDescent="0.35">
      <c r="C415">
        <v>45431</v>
      </c>
      <c r="D415" t="s">
        <v>1022</v>
      </c>
      <c r="E415" s="53">
        <v>5</v>
      </c>
      <c r="F415" s="53">
        <v>1397</v>
      </c>
      <c r="G415" s="53">
        <v>6985</v>
      </c>
    </row>
    <row r="416" spans="1:7" x14ac:dyDescent="0.35">
      <c r="C416">
        <v>45432</v>
      </c>
      <c r="D416" t="s">
        <v>1022</v>
      </c>
      <c r="E416" s="53">
        <v>10</v>
      </c>
      <c r="F416" s="53">
        <v>1441</v>
      </c>
      <c r="G416" s="53">
        <v>14410</v>
      </c>
    </row>
    <row r="417" spans="2:7" x14ac:dyDescent="0.35">
      <c r="C417">
        <v>45433</v>
      </c>
      <c r="D417" t="s">
        <v>1022</v>
      </c>
      <c r="E417" s="53">
        <v>10</v>
      </c>
      <c r="F417" s="53">
        <v>1441</v>
      </c>
      <c r="G417" s="53">
        <v>14410</v>
      </c>
    </row>
    <row r="418" spans="2:7" x14ac:dyDescent="0.35">
      <c r="C418">
        <v>45435</v>
      </c>
      <c r="D418" t="s">
        <v>980</v>
      </c>
      <c r="E418" s="53">
        <v>10</v>
      </c>
      <c r="F418" s="53">
        <v>174</v>
      </c>
      <c r="G418" s="53">
        <v>1740</v>
      </c>
    </row>
    <row r="419" spans="2:7" x14ac:dyDescent="0.35">
      <c r="C419">
        <v>45443</v>
      </c>
      <c r="D419" t="s">
        <v>980</v>
      </c>
      <c r="E419" s="53">
        <v>40</v>
      </c>
      <c r="F419" s="53">
        <v>174</v>
      </c>
      <c r="G419" s="53">
        <v>6960</v>
      </c>
    </row>
    <row r="420" spans="2:7" x14ac:dyDescent="0.35">
      <c r="C420">
        <v>45453</v>
      </c>
      <c r="D420" t="s">
        <v>245</v>
      </c>
      <c r="E420" s="53">
        <v>12</v>
      </c>
      <c r="F420" s="53">
        <v>45</v>
      </c>
      <c r="G420" s="53">
        <v>540</v>
      </c>
    </row>
    <row r="421" spans="2:7" x14ac:dyDescent="0.35">
      <c r="C421">
        <v>45506</v>
      </c>
      <c r="D421" t="s">
        <v>19</v>
      </c>
      <c r="E421" s="53">
        <v>20</v>
      </c>
      <c r="F421" s="53">
        <v>95</v>
      </c>
      <c r="G421" s="53">
        <v>1900</v>
      </c>
    </row>
    <row r="422" spans="2:7" x14ac:dyDescent="0.35">
      <c r="D422" t="s">
        <v>1022</v>
      </c>
      <c r="E422" s="53">
        <v>20</v>
      </c>
      <c r="F422" s="53">
        <v>1441</v>
      </c>
      <c r="G422" s="53">
        <v>28820</v>
      </c>
    </row>
    <row r="423" spans="2:7" x14ac:dyDescent="0.35">
      <c r="C423">
        <v>45548</v>
      </c>
      <c r="D423" t="s">
        <v>1241</v>
      </c>
      <c r="E423" s="53">
        <v>2</v>
      </c>
      <c r="F423" s="53">
        <v>1496.25</v>
      </c>
      <c r="G423" s="53">
        <v>2992.5</v>
      </c>
    </row>
    <row r="424" spans="2:7" x14ac:dyDescent="0.35">
      <c r="B424" s="55" t="s">
        <v>294</v>
      </c>
      <c r="C424" s="55"/>
      <c r="D424" s="55"/>
      <c r="E424" s="56">
        <v>164</v>
      </c>
      <c r="F424" s="56">
        <v>9363.25</v>
      </c>
      <c r="G424" s="56">
        <v>91402.5</v>
      </c>
    </row>
    <row r="425" spans="2:7" x14ac:dyDescent="0.35">
      <c r="B425" t="s">
        <v>362</v>
      </c>
      <c r="C425" t="s">
        <v>1232</v>
      </c>
      <c r="D425" t="s">
        <v>675</v>
      </c>
      <c r="E425" s="53">
        <v>2</v>
      </c>
      <c r="F425" s="53">
        <v>370</v>
      </c>
      <c r="G425" s="53">
        <v>740</v>
      </c>
    </row>
    <row r="426" spans="2:7" x14ac:dyDescent="0.35">
      <c r="B426" s="55" t="s">
        <v>403</v>
      </c>
      <c r="C426" s="55"/>
      <c r="D426" s="55"/>
      <c r="E426" s="56">
        <v>2</v>
      </c>
      <c r="F426" s="56">
        <v>370</v>
      </c>
      <c r="G426" s="56">
        <v>740</v>
      </c>
    </row>
    <row r="427" spans="2:7" x14ac:dyDescent="0.35">
      <c r="B427" t="s">
        <v>429</v>
      </c>
      <c r="C427" t="s">
        <v>1226</v>
      </c>
      <c r="D427" t="s">
        <v>763</v>
      </c>
      <c r="E427" s="53">
        <v>24</v>
      </c>
      <c r="F427" s="53">
        <v>50</v>
      </c>
      <c r="G427" s="53">
        <v>1200</v>
      </c>
    </row>
    <row r="428" spans="2:7" x14ac:dyDescent="0.35">
      <c r="D428" t="s">
        <v>1227</v>
      </c>
      <c r="E428" s="53">
        <v>75</v>
      </c>
      <c r="F428" s="53">
        <v>504</v>
      </c>
      <c r="G428" s="53">
        <v>12600</v>
      </c>
    </row>
    <row r="429" spans="2:7" x14ac:dyDescent="0.35">
      <c r="B429" s="55" t="s">
        <v>450</v>
      </c>
      <c r="C429" s="55"/>
      <c r="D429" s="55"/>
      <c r="E429" s="56">
        <v>99</v>
      </c>
      <c r="F429" s="56">
        <v>554</v>
      </c>
      <c r="G429" s="56">
        <v>13800</v>
      </c>
    </row>
    <row r="430" spans="2:7" x14ac:dyDescent="0.35">
      <c r="B430" t="s">
        <v>686</v>
      </c>
      <c r="C430" t="s">
        <v>1228</v>
      </c>
      <c r="D430" t="s">
        <v>925</v>
      </c>
      <c r="E430" s="53">
        <v>15</v>
      </c>
      <c r="F430" s="53">
        <v>1540</v>
      </c>
      <c r="G430" s="53">
        <v>23100</v>
      </c>
    </row>
    <row r="431" spans="2:7" x14ac:dyDescent="0.35">
      <c r="C431" t="s">
        <v>1229</v>
      </c>
      <c r="D431" t="s">
        <v>765</v>
      </c>
      <c r="E431" s="53">
        <v>6</v>
      </c>
      <c r="F431" s="53">
        <v>650</v>
      </c>
      <c r="G431" s="53">
        <v>3900</v>
      </c>
    </row>
    <row r="432" spans="2:7" x14ac:dyDescent="0.35">
      <c r="C432" t="s">
        <v>1230</v>
      </c>
      <c r="D432" t="s">
        <v>1098</v>
      </c>
      <c r="E432" s="53">
        <v>10</v>
      </c>
      <c r="F432" s="53">
        <v>186</v>
      </c>
      <c r="G432" s="53">
        <v>1860</v>
      </c>
    </row>
    <row r="433" spans="1:7" x14ac:dyDescent="0.35">
      <c r="D433" t="s">
        <v>1231</v>
      </c>
      <c r="E433" s="53">
        <v>2</v>
      </c>
      <c r="F433" s="53">
        <v>130</v>
      </c>
      <c r="G433" s="53">
        <v>260</v>
      </c>
    </row>
    <row r="434" spans="1:7" x14ac:dyDescent="0.35">
      <c r="C434" t="s">
        <v>1233</v>
      </c>
      <c r="D434" t="s">
        <v>842</v>
      </c>
      <c r="E434" s="53">
        <v>1</v>
      </c>
      <c r="F434" s="53">
        <v>214</v>
      </c>
      <c r="G434" s="53">
        <v>214</v>
      </c>
    </row>
    <row r="435" spans="1:7" x14ac:dyDescent="0.35">
      <c r="D435" t="s">
        <v>1049</v>
      </c>
      <c r="E435" s="53">
        <v>96</v>
      </c>
      <c r="F435" s="53">
        <v>2.5</v>
      </c>
      <c r="G435" s="53">
        <v>240</v>
      </c>
    </row>
    <row r="436" spans="1:7" x14ac:dyDescent="0.35">
      <c r="C436" t="s">
        <v>1235</v>
      </c>
      <c r="D436" t="s">
        <v>880</v>
      </c>
      <c r="E436" s="53">
        <v>40</v>
      </c>
      <c r="F436" s="53">
        <v>31.25</v>
      </c>
      <c r="G436" s="53">
        <v>1250</v>
      </c>
    </row>
    <row r="437" spans="1:7" x14ac:dyDescent="0.35">
      <c r="D437" t="s">
        <v>981</v>
      </c>
      <c r="E437" s="53">
        <v>3</v>
      </c>
      <c r="F437" s="53">
        <v>345</v>
      </c>
      <c r="G437" s="53">
        <v>1035</v>
      </c>
    </row>
    <row r="438" spans="1:7" x14ac:dyDescent="0.35">
      <c r="D438" t="s">
        <v>1098</v>
      </c>
      <c r="E438" s="53">
        <v>40</v>
      </c>
      <c r="F438" s="53">
        <v>177</v>
      </c>
      <c r="G438" s="53">
        <v>7080</v>
      </c>
    </row>
    <row r="439" spans="1:7" x14ac:dyDescent="0.35">
      <c r="C439" t="s">
        <v>1236</v>
      </c>
      <c r="D439" t="s">
        <v>842</v>
      </c>
      <c r="E439" s="53">
        <v>3</v>
      </c>
      <c r="F439" s="53">
        <v>214</v>
      </c>
      <c r="G439" s="53">
        <v>642</v>
      </c>
    </row>
    <row r="440" spans="1:7" x14ac:dyDescent="0.35">
      <c r="D440" t="s">
        <v>1237</v>
      </c>
      <c r="E440" s="53">
        <v>2</v>
      </c>
      <c r="F440" s="53">
        <v>1507</v>
      </c>
      <c r="G440" s="53">
        <v>3014</v>
      </c>
    </row>
    <row r="441" spans="1:7" x14ac:dyDescent="0.35">
      <c r="D441" t="s">
        <v>1238</v>
      </c>
      <c r="E441" s="53">
        <v>1</v>
      </c>
      <c r="F441" s="53">
        <v>105</v>
      </c>
      <c r="G441" s="53">
        <v>105</v>
      </c>
    </row>
    <row r="442" spans="1:7" x14ac:dyDescent="0.35">
      <c r="D442" t="s">
        <v>1239</v>
      </c>
      <c r="E442" s="53">
        <v>1</v>
      </c>
      <c r="F442" s="53">
        <v>42</v>
      </c>
      <c r="G442" s="53">
        <v>42</v>
      </c>
    </row>
    <row r="443" spans="1:7" x14ac:dyDescent="0.35">
      <c r="D443" t="s">
        <v>1240</v>
      </c>
      <c r="E443" s="53">
        <v>1</v>
      </c>
      <c r="F443" s="53">
        <v>42</v>
      </c>
      <c r="G443" s="53">
        <v>42</v>
      </c>
    </row>
    <row r="444" spans="1:7" x14ac:dyDescent="0.35">
      <c r="B444" s="55" t="s">
        <v>694</v>
      </c>
      <c r="C444" s="55"/>
      <c r="D444" s="55"/>
      <c r="E444" s="56">
        <v>221</v>
      </c>
      <c r="F444" s="56">
        <v>5185.75</v>
      </c>
      <c r="G444" s="56">
        <v>42784</v>
      </c>
    </row>
    <row r="445" spans="1:7" x14ac:dyDescent="0.35">
      <c r="A445" s="91" t="s">
        <v>1285</v>
      </c>
      <c r="B445" s="91"/>
      <c r="C445" s="91"/>
      <c r="D445" s="91"/>
      <c r="E445" s="92">
        <v>486</v>
      </c>
      <c r="F445" s="92">
        <v>15473</v>
      </c>
      <c r="G445" s="92">
        <v>148726.5</v>
      </c>
    </row>
    <row r="446" spans="1:7" x14ac:dyDescent="0.35">
      <c r="A446" s="52" t="s">
        <v>181</v>
      </c>
      <c r="B446" s="52"/>
      <c r="C446" s="52"/>
      <c r="D446" s="52"/>
      <c r="E446" s="54">
        <v>4864</v>
      </c>
      <c r="F446" s="54">
        <v>284796.73999999993</v>
      </c>
      <c r="G446" s="54">
        <v>2212068.25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71"/>
  <sheetViews>
    <sheetView topLeftCell="D1" zoomScale="98" zoomScaleNormal="98" workbookViewId="0">
      <selection activeCell="L2" sqref="L2:O157"/>
    </sheetView>
  </sheetViews>
  <sheetFormatPr defaultRowHeight="14.5" x14ac:dyDescent="0.35"/>
  <cols>
    <col min="1" max="1" width="9.26953125" customWidth="1"/>
    <col min="2" max="2" width="44.08984375" bestFit="1" customWidth="1"/>
    <col min="3" max="3" width="15.36328125" bestFit="1" customWidth="1"/>
    <col min="4" max="4" width="16.7265625" bestFit="1" customWidth="1"/>
    <col min="5" max="5" width="19.08984375" bestFit="1" customWidth="1"/>
    <col min="6" max="11" width="2.6328125" customWidth="1"/>
    <col min="12" max="12" width="44.08984375" bestFit="1" customWidth="1"/>
    <col min="13" max="13" width="15.36328125" bestFit="1" customWidth="1"/>
    <col min="14" max="14" width="16.7265625" bestFit="1" customWidth="1"/>
    <col min="15" max="15" width="19.0898437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2</v>
      </c>
      <c r="N5">
        <v>2</v>
      </c>
      <c r="O5">
        <v>0</v>
      </c>
    </row>
    <row r="6" spans="1:15" x14ac:dyDescent="0.35">
      <c r="B6" t="s">
        <v>180</v>
      </c>
      <c r="C6">
        <v>36</v>
      </c>
      <c r="D6">
        <v>36</v>
      </c>
      <c r="E6">
        <v>0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292</v>
      </c>
      <c r="N7">
        <v>281</v>
      </c>
      <c r="O7">
        <v>11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61</v>
      </c>
      <c r="O9">
        <v>0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20</v>
      </c>
      <c r="E13">
        <v>0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132</v>
      </c>
      <c r="N19">
        <v>132</v>
      </c>
      <c r="O19">
        <v>0</v>
      </c>
    </row>
    <row r="20" spans="1:15" x14ac:dyDescent="0.35">
      <c r="B20" t="s">
        <v>719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720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718</v>
      </c>
      <c r="C22">
        <v>4</v>
      </c>
      <c r="D22">
        <v>4</v>
      </c>
      <c r="E22">
        <v>0</v>
      </c>
      <c r="L22" t="s">
        <v>28</v>
      </c>
      <c r="M22">
        <v>662</v>
      </c>
      <c r="N22">
        <v>662</v>
      </c>
      <c r="O22">
        <v>0</v>
      </c>
    </row>
    <row r="23" spans="1:15" x14ac:dyDescent="0.35">
      <c r="B23" t="s">
        <v>729</v>
      </c>
      <c r="C23">
        <v>44</v>
      </c>
      <c r="D23">
        <v>44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728</v>
      </c>
      <c r="C24">
        <v>10</v>
      </c>
      <c r="D24">
        <v>10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19</v>
      </c>
      <c r="D25">
        <v>19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745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748</v>
      </c>
      <c r="C27">
        <v>1</v>
      </c>
      <c r="D27">
        <v>1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763</v>
      </c>
      <c r="C28">
        <v>24</v>
      </c>
      <c r="D28">
        <v>24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765</v>
      </c>
      <c r="C29">
        <v>1</v>
      </c>
      <c r="D29">
        <v>1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274</v>
      </c>
      <c r="E30" s="34">
        <v>0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729</v>
      </c>
      <c r="C38">
        <v>60</v>
      </c>
      <c r="D38">
        <v>60</v>
      </c>
      <c r="E38">
        <v>0</v>
      </c>
      <c r="L38" t="s">
        <v>245</v>
      </c>
      <c r="M38">
        <v>64</v>
      </c>
      <c r="N38">
        <v>64</v>
      </c>
      <c r="O38">
        <v>0</v>
      </c>
    </row>
    <row r="39" spans="1:15" x14ac:dyDescent="0.35">
      <c r="B39" t="s">
        <v>813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816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900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928</v>
      </c>
      <c r="C42">
        <v>1</v>
      </c>
      <c r="D42">
        <v>1</v>
      </c>
      <c r="E42">
        <v>0</v>
      </c>
      <c r="L42" t="s">
        <v>318</v>
      </c>
      <c r="M42">
        <v>20</v>
      </c>
      <c r="N42">
        <v>20</v>
      </c>
      <c r="O42">
        <v>0</v>
      </c>
    </row>
    <row r="43" spans="1:15" x14ac:dyDescent="0.35">
      <c r="B43" t="s">
        <v>981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2</v>
      </c>
      <c r="N49">
        <v>2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765</v>
      </c>
      <c r="C56">
        <v>4</v>
      </c>
      <c r="D56">
        <v>4</v>
      </c>
      <c r="E56">
        <v>0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813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842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862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925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955</v>
      </c>
      <c r="C61">
        <v>16</v>
      </c>
      <c r="D61">
        <v>16</v>
      </c>
      <c r="E61">
        <v>0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962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956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957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958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959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981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975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288</v>
      </c>
      <c r="E69" s="34">
        <v>0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4</v>
      </c>
      <c r="E77">
        <v>0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748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842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928</v>
      </c>
      <c r="C81">
        <v>3</v>
      </c>
      <c r="D81">
        <v>3</v>
      </c>
      <c r="E81">
        <v>0</v>
      </c>
      <c r="L81" t="s">
        <v>643</v>
      </c>
      <c r="M81">
        <v>28</v>
      </c>
      <c r="N81">
        <v>26</v>
      </c>
      <c r="O81">
        <v>2</v>
      </c>
    </row>
    <row r="82" spans="1:15" x14ac:dyDescent="0.35">
      <c r="B82" t="s">
        <v>925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958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959</v>
      </c>
      <c r="C84">
        <v>33</v>
      </c>
      <c r="D84">
        <v>33</v>
      </c>
      <c r="E84">
        <v>0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981</v>
      </c>
      <c r="C85">
        <v>3</v>
      </c>
      <c r="D85">
        <v>3</v>
      </c>
      <c r="E85">
        <v>0</v>
      </c>
      <c r="L85" t="s">
        <v>675</v>
      </c>
      <c r="M85">
        <v>8</v>
      </c>
      <c r="N85">
        <v>7</v>
      </c>
      <c r="O85">
        <v>1</v>
      </c>
    </row>
    <row r="86" spans="1:15" x14ac:dyDescent="0.35">
      <c r="B86" t="s">
        <v>976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12</v>
      </c>
      <c r="O86">
        <v>0</v>
      </c>
    </row>
    <row r="87" spans="1:15" x14ac:dyDescent="0.35">
      <c r="B87" t="s">
        <v>977</v>
      </c>
      <c r="C87">
        <v>1</v>
      </c>
      <c r="D87">
        <v>1</v>
      </c>
      <c r="E87">
        <v>0</v>
      </c>
      <c r="L87" t="s">
        <v>687</v>
      </c>
      <c r="M87">
        <v>7</v>
      </c>
      <c r="N87">
        <v>7</v>
      </c>
      <c r="O87">
        <v>0</v>
      </c>
    </row>
    <row r="88" spans="1:15" x14ac:dyDescent="0.35">
      <c r="B88" t="s">
        <v>979</v>
      </c>
      <c r="C88">
        <v>5</v>
      </c>
      <c r="D88">
        <v>5</v>
      </c>
      <c r="E88">
        <v>0</v>
      </c>
      <c r="L88" t="s">
        <v>719</v>
      </c>
      <c r="M88">
        <v>1</v>
      </c>
      <c r="N88">
        <v>1</v>
      </c>
      <c r="O88">
        <v>0</v>
      </c>
    </row>
    <row r="89" spans="1:15" x14ac:dyDescent="0.35">
      <c r="B89" t="s">
        <v>980</v>
      </c>
      <c r="C89">
        <v>20</v>
      </c>
      <c r="D89">
        <v>20</v>
      </c>
      <c r="E89">
        <v>0</v>
      </c>
      <c r="L89" t="s">
        <v>720</v>
      </c>
      <c r="M89">
        <v>2</v>
      </c>
      <c r="N89">
        <v>2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131</v>
      </c>
      <c r="E90" s="34">
        <v>0</v>
      </c>
      <c r="L90" t="s">
        <v>718</v>
      </c>
      <c r="M90">
        <v>4</v>
      </c>
      <c r="N90">
        <v>4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729</v>
      </c>
      <c r="M91">
        <v>247</v>
      </c>
      <c r="N91">
        <v>247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728</v>
      </c>
      <c r="M92">
        <v>26</v>
      </c>
      <c r="N92">
        <v>26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38</v>
      </c>
      <c r="N93">
        <v>38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745</v>
      </c>
      <c r="M94">
        <v>1</v>
      </c>
      <c r="N94">
        <v>1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748</v>
      </c>
      <c r="M95">
        <v>4</v>
      </c>
      <c r="N95">
        <v>4</v>
      </c>
      <c r="O95">
        <v>0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763</v>
      </c>
      <c r="M96">
        <v>120</v>
      </c>
      <c r="N96">
        <v>116</v>
      </c>
      <c r="O96">
        <v>4</v>
      </c>
    </row>
    <row r="97" spans="2:15" x14ac:dyDescent="0.35">
      <c r="B97" t="s">
        <v>64</v>
      </c>
      <c r="C97">
        <v>20</v>
      </c>
      <c r="D97">
        <v>20</v>
      </c>
      <c r="E97">
        <v>0</v>
      </c>
      <c r="L97" t="s">
        <v>765</v>
      </c>
      <c r="M97">
        <v>39</v>
      </c>
      <c r="N97">
        <v>37</v>
      </c>
      <c r="O97">
        <v>2</v>
      </c>
    </row>
    <row r="98" spans="2:15" x14ac:dyDescent="0.35">
      <c r="B98" t="s">
        <v>28</v>
      </c>
      <c r="C98">
        <v>44</v>
      </c>
      <c r="D98">
        <v>44</v>
      </c>
      <c r="E98">
        <v>0</v>
      </c>
      <c r="L98" t="s">
        <v>764</v>
      </c>
      <c r="M98">
        <v>1</v>
      </c>
      <c r="N98">
        <v>1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787</v>
      </c>
      <c r="M99">
        <v>2</v>
      </c>
      <c r="N99">
        <v>2</v>
      </c>
      <c r="O99">
        <v>0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791</v>
      </c>
      <c r="M100">
        <v>41</v>
      </c>
      <c r="N100">
        <v>41</v>
      </c>
      <c r="O100">
        <v>0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83</v>
      </c>
      <c r="N101">
        <v>83</v>
      </c>
      <c r="O101">
        <v>0</v>
      </c>
    </row>
    <row r="102" spans="2:15" x14ac:dyDescent="0.35">
      <c r="B102" t="s">
        <v>245</v>
      </c>
      <c r="C102">
        <v>12</v>
      </c>
      <c r="D102">
        <v>12</v>
      </c>
      <c r="E102">
        <v>0</v>
      </c>
      <c r="L102" t="s">
        <v>814</v>
      </c>
      <c r="M102">
        <v>15</v>
      </c>
      <c r="N102">
        <v>15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816</v>
      </c>
      <c r="M104">
        <v>20</v>
      </c>
      <c r="N104">
        <v>20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818</v>
      </c>
      <c r="M105">
        <v>2</v>
      </c>
      <c r="N105">
        <v>2</v>
      </c>
      <c r="O105">
        <v>0</v>
      </c>
    </row>
    <row r="106" spans="2:15" x14ac:dyDescent="0.35">
      <c r="B106" t="s">
        <v>763</v>
      </c>
      <c r="C106">
        <v>20</v>
      </c>
      <c r="D106">
        <v>20</v>
      </c>
      <c r="E106">
        <v>0</v>
      </c>
      <c r="L106" t="s">
        <v>841</v>
      </c>
      <c r="M106">
        <v>2</v>
      </c>
      <c r="N106">
        <v>2</v>
      </c>
      <c r="O106">
        <v>0</v>
      </c>
    </row>
    <row r="107" spans="2:15" x14ac:dyDescent="0.35">
      <c r="B107" t="s">
        <v>842</v>
      </c>
      <c r="C107">
        <v>4</v>
      </c>
      <c r="D107">
        <v>4</v>
      </c>
      <c r="E107">
        <v>0</v>
      </c>
      <c r="L107" t="s">
        <v>843</v>
      </c>
      <c r="M107">
        <v>1</v>
      </c>
      <c r="N107">
        <v>1</v>
      </c>
      <c r="O107">
        <v>0</v>
      </c>
    </row>
    <row r="108" spans="2:15" x14ac:dyDescent="0.35">
      <c r="B108" t="s">
        <v>862</v>
      </c>
      <c r="C108">
        <v>20</v>
      </c>
      <c r="D108">
        <v>20</v>
      </c>
      <c r="E108">
        <v>0</v>
      </c>
      <c r="L108" t="s">
        <v>842</v>
      </c>
      <c r="M108">
        <v>35</v>
      </c>
      <c r="N108">
        <v>35</v>
      </c>
      <c r="O108">
        <v>0</v>
      </c>
    </row>
    <row r="109" spans="2:15" x14ac:dyDescent="0.35">
      <c r="B109" t="s">
        <v>900</v>
      </c>
      <c r="C109">
        <v>10</v>
      </c>
      <c r="D109">
        <v>10</v>
      </c>
      <c r="E109">
        <v>0</v>
      </c>
      <c r="L109" t="s">
        <v>856</v>
      </c>
      <c r="M109">
        <v>3</v>
      </c>
      <c r="N109">
        <v>3</v>
      </c>
      <c r="O109">
        <v>0</v>
      </c>
    </row>
    <row r="110" spans="2:15" x14ac:dyDescent="0.35">
      <c r="B110" t="s">
        <v>892</v>
      </c>
      <c r="C110">
        <v>1</v>
      </c>
      <c r="D110">
        <v>1</v>
      </c>
      <c r="E110">
        <v>0</v>
      </c>
      <c r="L110" t="s">
        <v>862</v>
      </c>
      <c r="M110">
        <v>60</v>
      </c>
      <c r="N110">
        <v>60</v>
      </c>
      <c r="O110">
        <v>0</v>
      </c>
    </row>
    <row r="111" spans="2:15" x14ac:dyDescent="0.35">
      <c r="B111" t="s">
        <v>956</v>
      </c>
      <c r="C111">
        <v>1</v>
      </c>
      <c r="D111">
        <v>1</v>
      </c>
      <c r="E111">
        <v>0</v>
      </c>
      <c r="L111" t="s">
        <v>869</v>
      </c>
      <c r="M111">
        <v>1</v>
      </c>
      <c r="N111">
        <v>1</v>
      </c>
      <c r="O111">
        <v>0</v>
      </c>
    </row>
    <row r="112" spans="2:15" x14ac:dyDescent="0.35">
      <c r="B112" t="s">
        <v>958</v>
      </c>
      <c r="C112">
        <v>4</v>
      </c>
      <c r="D112">
        <v>4</v>
      </c>
      <c r="E112">
        <v>0</v>
      </c>
      <c r="L112" t="s">
        <v>880</v>
      </c>
      <c r="M112">
        <v>120</v>
      </c>
      <c r="N112">
        <v>101</v>
      </c>
      <c r="O112">
        <v>19</v>
      </c>
    </row>
    <row r="113" spans="1:15" x14ac:dyDescent="0.35">
      <c r="B113" t="s">
        <v>980</v>
      </c>
      <c r="C113">
        <v>40</v>
      </c>
      <c r="D113">
        <v>40</v>
      </c>
      <c r="E113">
        <v>0</v>
      </c>
      <c r="L113" t="s">
        <v>900</v>
      </c>
      <c r="M113">
        <v>82</v>
      </c>
      <c r="N113">
        <v>82</v>
      </c>
      <c r="O113">
        <v>0</v>
      </c>
    </row>
    <row r="114" spans="1:15" x14ac:dyDescent="0.35">
      <c r="B114" t="s">
        <v>1022</v>
      </c>
      <c r="C114">
        <v>24</v>
      </c>
      <c r="D114">
        <v>24</v>
      </c>
      <c r="E114">
        <v>0</v>
      </c>
      <c r="L114" t="s">
        <v>895</v>
      </c>
      <c r="M114">
        <v>15</v>
      </c>
      <c r="N114">
        <v>9</v>
      </c>
      <c r="O114">
        <v>6</v>
      </c>
    </row>
    <row r="115" spans="1:15" x14ac:dyDescent="0.35">
      <c r="B115" t="s">
        <v>1023</v>
      </c>
      <c r="C115">
        <v>4</v>
      </c>
      <c r="D115">
        <v>4</v>
      </c>
      <c r="E115">
        <v>0</v>
      </c>
      <c r="L115" t="s">
        <v>892</v>
      </c>
      <c r="M115">
        <v>3</v>
      </c>
      <c r="N115">
        <v>3</v>
      </c>
      <c r="O115">
        <v>0</v>
      </c>
    </row>
    <row r="116" spans="1:15" x14ac:dyDescent="0.35">
      <c r="B116" t="s">
        <v>1024</v>
      </c>
      <c r="C116">
        <v>32</v>
      </c>
      <c r="D116">
        <v>32</v>
      </c>
      <c r="E116">
        <v>0</v>
      </c>
      <c r="L116" t="s">
        <v>928</v>
      </c>
      <c r="M116">
        <v>4</v>
      </c>
      <c r="N116">
        <v>4</v>
      </c>
      <c r="O116">
        <v>0</v>
      </c>
    </row>
    <row r="117" spans="1:15" x14ac:dyDescent="0.35">
      <c r="A117" s="34" t="s">
        <v>183</v>
      </c>
      <c r="B117" s="34"/>
      <c r="C117" s="34">
        <v>381</v>
      </c>
      <c r="D117" s="34">
        <v>381</v>
      </c>
      <c r="E117" s="34">
        <v>0</v>
      </c>
      <c r="L117" t="s">
        <v>925</v>
      </c>
      <c r="M117">
        <v>95</v>
      </c>
      <c r="N117">
        <v>88</v>
      </c>
      <c r="O117">
        <v>7</v>
      </c>
    </row>
    <row r="118" spans="1:15" x14ac:dyDescent="0.35">
      <c r="A118">
        <v>10</v>
      </c>
      <c r="B118" t="s">
        <v>134</v>
      </c>
      <c r="C118">
        <v>2</v>
      </c>
      <c r="D118">
        <v>2</v>
      </c>
      <c r="E118">
        <v>0</v>
      </c>
      <c r="L118" t="s">
        <v>955</v>
      </c>
      <c r="M118">
        <v>16</v>
      </c>
      <c r="N118">
        <v>16</v>
      </c>
      <c r="O118">
        <v>0</v>
      </c>
    </row>
    <row r="119" spans="1:15" x14ac:dyDescent="0.35">
      <c r="B119" t="s">
        <v>19</v>
      </c>
      <c r="C119">
        <v>32</v>
      </c>
      <c r="D119">
        <v>32</v>
      </c>
      <c r="E119">
        <v>0</v>
      </c>
      <c r="L119" t="s">
        <v>962</v>
      </c>
      <c r="M119">
        <v>1</v>
      </c>
      <c r="N119">
        <v>1</v>
      </c>
      <c r="O119">
        <v>0</v>
      </c>
    </row>
    <row r="120" spans="1:15" x14ac:dyDescent="0.35">
      <c r="B120" t="s">
        <v>180</v>
      </c>
      <c r="C120">
        <v>15</v>
      </c>
      <c r="D120">
        <v>15</v>
      </c>
      <c r="E120">
        <v>0</v>
      </c>
      <c r="L120" t="s">
        <v>956</v>
      </c>
      <c r="M120">
        <v>2</v>
      </c>
      <c r="N120">
        <v>2</v>
      </c>
      <c r="O120">
        <v>0</v>
      </c>
    </row>
    <row r="121" spans="1:15" x14ac:dyDescent="0.35">
      <c r="B121" t="s">
        <v>176</v>
      </c>
      <c r="C121">
        <v>20</v>
      </c>
      <c r="D121">
        <v>20</v>
      </c>
      <c r="E121">
        <v>0</v>
      </c>
      <c r="L121" t="s">
        <v>957</v>
      </c>
      <c r="M121">
        <v>24</v>
      </c>
      <c r="N121">
        <v>18</v>
      </c>
      <c r="O121">
        <v>6</v>
      </c>
    </row>
    <row r="122" spans="1:15" x14ac:dyDescent="0.35">
      <c r="B122" t="s">
        <v>177</v>
      </c>
      <c r="C122">
        <v>20</v>
      </c>
      <c r="D122">
        <v>20</v>
      </c>
      <c r="E122">
        <v>0</v>
      </c>
      <c r="L122" t="s">
        <v>958</v>
      </c>
      <c r="M122">
        <v>18</v>
      </c>
      <c r="N122">
        <v>18</v>
      </c>
      <c r="O122">
        <v>0</v>
      </c>
    </row>
    <row r="123" spans="1:15" x14ac:dyDescent="0.35">
      <c r="B123" t="s">
        <v>16</v>
      </c>
      <c r="C123">
        <v>20</v>
      </c>
      <c r="D123">
        <v>20</v>
      </c>
      <c r="E123">
        <v>0</v>
      </c>
      <c r="L123" t="s">
        <v>959</v>
      </c>
      <c r="M123">
        <v>39</v>
      </c>
      <c r="N123">
        <v>39</v>
      </c>
      <c r="O123">
        <v>0</v>
      </c>
    </row>
    <row r="124" spans="1:15" x14ac:dyDescent="0.35">
      <c r="B124" t="s">
        <v>55</v>
      </c>
      <c r="C124">
        <v>2</v>
      </c>
      <c r="D124">
        <v>2</v>
      </c>
      <c r="E124">
        <v>0</v>
      </c>
      <c r="L124" t="s">
        <v>981</v>
      </c>
      <c r="M124">
        <v>17</v>
      </c>
      <c r="N124">
        <v>16</v>
      </c>
      <c r="O124">
        <v>1</v>
      </c>
    </row>
    <row r="125" spans="1:15" x14ac:dyDescent="0.35">
      <c r="B125" t="s">
        <v>17</v>
      </c>
      <c r="C125">
        <v>4</v>
      </c>
      <c r="D125">
        <v>4</v>
      </c>
      <c r="E125">
        <v>0</v>
      </c>
      <c r="L125" t="s">
        <v>975</v>
      </c>
      <c r="M125">
        <v>20</v>
      </c>
      <c r="N125">
        <v>20</v>
      </c>
      <c r="O125">
        <v>0</v>
      </c>
    </row>
    <row r="126" spans="1:15" x14ac:dyDescent="0.35">
      <c r="B126" t="s">
        <v>31</v>
      </c>
      <c r="C126">
        <v>5</v>
      </c>
      <c r="D126">
        <v>5</v>
      </c>
      <c r="E126">
        <v>0</v>
      </c>
      <c r="L126" t="s">
        <v>976</v>
      </c>
      <c r="M126">
        <v>1</v>
      </c>
      <c r="N126">
        <v>1</v>
      </c>
      <c r="O126">
        <v>0</v>
      </c>
    </row>
    <row r="127" spans="1:15" x14ac:dyDescent="0.35">
      <c r="B127" t="s">
        <v>29</v>
      </c>
      <c r="C127">
        <v>20</v>
      </c>
      <c r="D127">
        <v>20</v>
      </c>
      <c r="E127">
        <v>0</v>
      </c>
      <c r="L127" t="s">
        <v>977</v>
      </c>
      <c r="M127">
        <v>1</v>
      </c>
      <c r="N127">
        <v>1</v>
      </c>
      <c r="O127">
        <v>0</v>
      </c>
    </row>
    <row r="128" spans="1:15" x14ac:dyDescent="0.35">
      <c r="B128" t="s">
        <v>153</v>
      </c>
      <c r="C128">
        <v>1</v>
      </c>
      <c r="D128">
        <v>1</v>
      </c>
      <c r="E128">
        <v>0</v>
      </c>
      <c r="L128" t="s">
        <v>979</v>
      </c>
      <c r="M128">
        <v>91</v>
      </c>
      <c r="N128">
        <v>91</v>
      </c>
      <c r="O128">
        <v>0</v>
      </c>
    </row>
    <row r="129" spans="2:15" x14ac:dyDescent="0.35">
      <c r="B129" t="s">
        <v>139</v>
      </c>
      <c r="C129">
        <v>1</v>
      </c>
      <c r="D129">
        <v>1</v>
      </c>
      <c r="E129">
        <v>0</v>
      </c>
      <c r="L129" t="s">
        <v>980</v>
      </c>
      <c r="M129">
        <v>365</v>
      </c>
      <c r="N129">
        <v>365</v>
      </c>
      <c r="O129">
        <v>0</v>
      </c>
    </row>
    <row r="130" spans="2:15" x14ac:dyDescent="0.35">
      <c r="B130" t="s">
        <v>64</v>
      </c>
      <c r="C130">
        <v>12</v>
      </c>
      <c r="D130">
        <v>12</v>
      </c>
      <c r="E130">
        <v>0</v>
      </c>
      <c r="L130" t="s">
        <v>1022</v>
      </c>
      <c r="M130">
        <v>100</v>
      </c>
      <c r="N130">
        <v>92</v>
      </c>
      <c r="O130">
        <v>8</v>
      </c>
    </row>
    <row r="131" spans="2:15" x14ac:dyDescent="0.35">
      <c r="B131" t="s">
        <v>28</v>
      </c>
      <c r="C131">
        <v>53</v>
      </c>
      <c r="D131">
        <v>53</v>
      </c>
      <c r="E131">
        <v>0</v>
      </c>
      <c r="L131" t="s">
        <v>1023</v>
      </c>
      <c r="M131">
        <v>4</v>
      </c>
      <c r="N131">
        <v>4</v>
      </c>
      <c r="O131">
        <v>0</v>
      </c>
    </row>
    <row r="132" spans="2:15" x14ac:dyDescent="0.35">
      <c r="B132" t="s">
        <v>245</v>
      </c>
      <c r="C132">
        <v>4</v>
      </c>
      <c r="D132">
        <v>4</v>
      </c>
      <c r="E132">
        <v>0</v>
      </c>
      <c r="L132" t="s">
        <v>1024</v>
      </c>
      <c r="M132">
        <v>32</v>
      </c>
      <c r="N132">
        <v>32</v>
      </c>
      <c r="O132">
        <v>0</v>
      </c>
    </row>
    <row r="133" spans="2:15" x14ac:dyDescent="0.35">
      <c r="B133" t="s">
        <v>359</v>
      </c>
      <c r="C133">
        <v>10</v>
      </c>
      <c r="D133">
        <v>10</v>
      </c>
      <c r="E133">
        <v>0</v>
      </c>
      <c r="L133" t="s">
        <v>1049</v>
      </c>
      <c r="M133">
        <v>109</v>
      </c>
      <c r="N133">
        <v>61</v>
      </c>
      <c r="O133">
        <v>48</v>
      </c>
    </row>
    <row r="134" spans="2:15" x14ac:dyDescent="0.35">
      <c r="B134" t="s">
        <v>375</v>
      </c>
      <c r="C134">
        <v>37</v>
      </c>
      <c r="D134">
        <v>37</v>
      </c>
      <c r="E134">
        <v>0</v>
      </c>
      <c r="L134" t="s">
        <v>1050</v>
      </c>
      <c r="M134">
        <v>1</v>
      </c>
      <c r="N134">
        <v>1</v>
      </c>
      <c r="O134">
        <v>0</v>
      </c>
    </row>
    <row r="135" spans="2:15" x14ac:dyDescent="0.35">
      <c r="B135" t="s">
        <v>405</v>
      </c>
      <c r="C135">
        <v>20</v>
      </c>
      <c r="D135">
        <v>20</v>
      </c>
      <c r="E135">
        <v>0</v>
      </c>
      <c r="L135" t="s">
        <v>1098</v>
      </c>
      <c r="M135">
        <v>117</v>
      </c>
      <c r="N135">
        <v>113</v>
      </c>
      <c r="O135">
        <v>4</v>
      </c>
    </row>
    <row r="136" spans="2:15" x14ac:dyDescent="0.35">
      <c r="B136" t="s">
        <v>426</v>
      </c>
      <c r="C136">
        <v>1</v>
      </c>
      <c r="D136">
        <v>1</v>
      </c>
      <c r="E136">
        <v>0</v>
      </c>
      <c r="L136" t="s">
        <v>1085</v>
      </c>
      <c r="M136">
        <v>65</v>
      </c>
      <c r="N136">
        <v>64</v>
      </c>
      <c r="O136">
        <v>1</v>
      </c>
    </row>
    <row r="137" spans="2:15" x14ac:dyDescent="0.35">
      <c r="B137" t="s">
        <v>436</v>
      </c>
      <c r="C137">
        <v>4</v>
      </c>
      <c r="D137">
        <v>4</v>
      </c>
      <c r="E137">
        <v>0</v>
      </c>
      <c r="L137" t="s">
        <v>1105</v>
      </c>
      <c r="M137">
        <v>1</v>
      </c>
      <c r="N137">
        <v>1</v>
      </c>
      <c r="O137">
        <v>0</v>
      </c>
    </row>
    <row r="138" spans="2:15" x14ac:dyDescent="0.35">
      <c r="B138" t="s">
        <v>435</v>
      </c>
      <c r="C138">
        <v>26</v>
      </c>
      <c r="D138">
        <v>26</v>
      </c>
      <c r="E138">
        <v>0</v>
      </c>
      <c r="L138" t="s">
        <v>1114</v>
      </c>
      <c r="M138">
        <v>1</v>
      </c>
      <c r="N138">
        <v>1</v>
      </c>
      <c r="O138">
        <v>0</v>
      </c>
    </row>
    <row r="139" spans="2:15" x14ac:dyDescent="0.35">
      <c r="B139" t="s">
        <v>431</v>
      </c>
      <c r="C139">
        <v>9</v>
      </c>
      <c r="D139">
        <v>9</v>
      </c>
      <c r="E139">
        <v>0</v>
      </c>
      <c r="L139" t="s">
        <v>1115</v>
      </c>
      <c r="M139">
        <v>4</v>
      </c>
      <c r="N139">
        <v>4</v>
      </c>
      <c r="O139">
        <v>0</v>
      </c>
    </row>
    <row r="140" spans="2:15" x14ac:dyDescent="0.35">
      <c r="B140" t="s">
        <v>430</v>
      </c>
      <c r="C140">
        <v>10</v>
      </c>
      <c r="D140">
        <v>10</v>
      </c>
      <c r="E140">
        <v>0</v>
      </c>
      <c r="L140" t="s">
        <v>1116</v>
      </c>
      <c r="M140">
        <v>4</v>
      </c>
      <c r="N140">
        <v>4</v>
      </c>
      <c r="O140">
        <v>0</v>
      </c>
    </row>
    <row r="141" spans="2:15" x14ac:dyDescent="0.35">
      <c r="B141" t="s">
        <v>432</v>
      </c>
      <c r="C141">
        <v>12</v>
      </c>
      <c r="D141">
        <v>12</v>
      </c>
      <c r="E141">
        <v>0</v>
      </c>
      <c r="L141" t="s">
        <v>1131</v>
      </c>
      <c r="M141">
        <v>12</v>
      </c>
      <c r="N141">
        <v>2</v>
      </c>
      <c r="O141">
        <v>10</v>
      </c>
    </row>
    <row r="142" spans="2:15" x14ac:dyDescent="0.35">
      <c r="B142" t="s">
        <v>447</v>
      </c>
      <c r="C142">
        <v>3</v>
      </c>
      <c r="D142">
        <v>3</v>
      </c>
      <c r="E142">
        <v>0</v>
      </c>
      <c r="L142" t="s">
        <v>1146</v>
      </c>
      <c r="M142">
        <v>10</v>
      </c>
      <c r="N142">
        <v>10</v>
      </c>
      <c r="O142">
        <v>0</v>
      </c>
    </row>
    <row r="143" spans="2:15" x14ac:dyDescent="0.35">
      <c r="B143" t="s">
        <v>458</v>
      </c>
      <c r="C143">
        <v>9</v>
      </c>
      <c r="D143">
        <v>9</v>
      </c>
      <c r="E143">
        <v>0</v>
      </c>
      <c r="L143" t="s">
        <v>1145</v>
      </c>
      <c r="M143">
        <v>12</v>
      </c>
      <c r="N143">
        <v>12</v>
      </c>
      <c r="O143">
        <v>0</v>
      </c>
    </row>
    <row r="144" spans="2:15" x14ac:dyDescent="0.35">
      <c r="B144" t="s">
        <v>462</v>
      </c>
      <c r="C144">
        <v>12</v>
      </c>
      <c r="D144">
        <v>12</v>
      </c>
      <c r="E144">
        <v>0</v>
      </c>
      <c r="L144" t="s">
        <v>1143</v>
      </c>
      <c r="M144">
        <v>5</v>
      </c>
      <c r="N144">
        <v>5</v>
      </c>
      <c r="O144">
        <v>0</v>
      </c>
    </row>
    <row r="145" spans="2:15" x14ac:dyDescent="0.35">
      <c r="B145" t="s">
        <v>491</v>
      </c>
      <c r="C145">
        <v>10</v>
      </c>
      <c r="D145">
        <v>10</v>
      </c>
      <c r="E145">
        <v>0</v>
      </c>
      <c r="L145" t="s">
        <v>1160</v>
      </c>
      <c r="M145">
        <v>1</v>
      </c>
      <c r="N145">
        <v>1</v>
      </c>
      <c r="O145">
        <v>0</v>
      </c>
    </row>
    <row r="146" spans="2:15" x14ac:dyDescent="0.35">
      <c r="B146" t="s">
        <v>489</v>
      </c>
      <c r="C146">
        <v>5</v>
      </c>
      <c r="D146">
        <v>5</v>
      </c>
      <c r="E146">
        <v>0</v>
      </c>
      <c r="L146" t="s">
        <v>1197</v>
      </c>
      <c r="M146">
        <v>1</v>
      </c>
      <c r="N146">
        <v>1</v>
      </c>
      <c r="O146">
        <v>0</v>
      </c>
    </row>
    <row r="147" spans="2:15" x14ac:dyDescent="0.35">
      <c r="B147" t="s">
        <v>643</v>
      </c>
      <c r="C147">
        <v>4</v>
      </c>
      <c r="D147">
        <v>4</v>
      </c>
      <c r="E147">
        <v>0</v>
      </c>
      <c r="L147" t="s">
        <v>1169</v>
      </c>
      <c r="M147">
        <v>2</v>
      </c>
      <c r="N147">
        <v>1</v>
      </c>
      <c r="O147">
        <v>1</v>
      </c>
    </row>
    <row r="148" spans="2:15" x14ac:dyDescent="0.35">
      <c r="B148" t="s">
        <v>675</v>
      </c>
      <c r="C148">
        <v>1</v>
      </c>
      <c r="D148">
        <v>1</v>
      </c>
      <c r="E148">
        <v>0</v>
      </c>
      <c r="L148" t="s">
        <v>1170</v>
      </c>
      <c r="M148">
        <v>2</v>
      </c>
      <c r="N148">
        <v>1</v>
      </c>
      <c r="O148">
        <v>1</v>
      </c>
    </row>
    <row r="149" spans="2:15" x14ac:dyDescent="0.35">
      <c r="B149" t="s">
        <v>687</v>
      </c>
      <c r="C149">
        <v>1</v>
      </c>
      <c r="D149">
        <v>1</v>
      </c>
      <c r="E149">
        <v>0</v>
      </c>
      <c r="L149" t="s">
        <v>1203</v>
      </c>
      <c r="M149">
        <v>1</v>
      </c>
      <c r="N149">
        <v>1</v>
      </c>
      <c r="O149">
        <v>0</v>
      </c>
    </row>
    <row r="150" spans="2:15" x14ac:dyDescent="0.35">
      <c r="B150" t="s">
        <v>765</v>
      </c>
      <c r="C150">
        <v>4</v>
      </c>
      <c r="D150">
        <v>4</v>
      </c>
      <c r="E150">
        <v>0</v>
      </c>
      <c r="L150" t="s">
        <v>1227</v>
      </c>
      <c r="M150">
        <v>75</v>
      </c>
      <c r="N150">
        <v>45</v>
      </c>
      <c r="O150">
        <v>30</v>
      </c>
    </row>
    <row r="151" spans="2:15" x14ac:dyDescent="0.35">
      <c r="B151" t="s">
        <v>791</v>
      </c>
      <c r="C151">
        <v>19</v>
      </c>
      <c r="D151">
        <v>19</v>
      </c>
      <c r="E151">
        <v>0</v>
      </c>
      <c r="L151" t="s">
        <v>1231</v>
      </c>
      <c r="M151">
        <v>2</v>
      </c>
      <c r="N151">
        <v>2</v>
      </c>
      <c r="O151">
        <v>0</v>
      </c>
    </row>
    <row r="152" spans="2:15" x14ac:dyDescent="0.35">
      <c r="B152" t="s">
        <v>842</v>
      </c>
      <c r="C152">
        <v>1</v>
      </c>
      <c r="D152">
        <v>1</v>
      </c>
      <c r="E152">
        <v>0</v>
      </c>
      <c r="L152" t="s">
        <v>1237</v>
      </c>
      <c r="M152">
        <v>2</v>
      </c>
      <c r="N152">
        <v>2</v>
      </c>
      <c r="O152">
        <v>0</v>
      </c>
    </row>
    <row r="153" spans="2:15" x14ac:dyDescent="0.35">
      <c r="B153" t="s">
        <v>880</v>
      </c>
      <c r="C153">
        <v>40</v>
      </c>
      <c r="D153">
        <v>40</v>
      </c>
      <c r="E153">
        <v>0</v>
      </c>
      <c r="L153" t="s">
        <v>1238</v>
      </c>
      <c r="M153">
        <v>1</v>
      </c>
      <c r="O153">
        <v>1</v>
      </c>
    </row>
    <row r="154" spans="2:15" x14ac:dyDescent="0.35">
      <c r="B154" t="s">
        <v>900</v>
      </c>
      <c r="C154">
        <v>32</v>
      </c>
      <c r="D154">
        <v>32</v>
      </c>
      <c r="E154">
        <v>0</v>
      </c>
      <c r="L154" t="s">
        <v>1239</v>
      </c>
      <c r="M154">
        <v>1</v>
      </c>
      <c r="N154">
        <v>1</v>
      </c>
      <c r="O154">
        <v>0</v>
      </c>
    </row>
    <row r="155" spans="2:15" x14ac:dyDescent="0.35">
      <c r="B155" t="s">
        <v>925</v>
      </c>
      <c r="C155">
        <v>15</v>
      </c>
      <c r="D155">
        <v>15</v>
      </c>
      <c r="E155">
        <v>0</v>
      </c>
      <c r="L155" t="s">
        <v>1240</v>
      </c>
      <c r="M155">
        <v>1</v>
      </c>
      <c r="N155">
        <v>1</v>
      </c>
      <c r="O155">
        <v>0</v>
      </c>
    </row>
    <row r="156" spans="2:15" x14ac:dyDescent="0.35">
      <c r="B156" t="s">
        <v>958</v>
      </c>
      <c r="C156">
        <v>1</v>
      </c>
      <c r="D156">
        <v>1</v>
      </c>
      <c r="E156">
        <v>0</v>
      </c>
      <c r="L156" t="s">
        <v>1241</v>
      </c>
      <c r="M156">
        <v>2</v>
      </c>
      <c r="O156">
        <v>2</v>
      </c>
    </row>
    <row r="157" spans="2:15" x14ac:dyDescent="0.35">
      <c r="B157" t="s">
        <v>979</v>
      </c>
      <c r="C157">
        <v>51</v>
      </c>
      <c r="D157">
        <v>51</v>
      </c>
      <c r="E157">
        <v>0</v>
      </c>
      <c r="L157" t="s">
        <v>181</v>
      </c>
      <c r="M157">
        <v>4864</v>
      </c>
      <c r="N157">
        <v>4694</v>
      </c>
      <c r="O157">
        <v>170</v>
      </c>
    </row>
    <row r="158" spans="2:15" x14ac:dyDescent="0.35">
      <c r="B158" t="s">
        <v>980</v>
      </c>
      <c r="C158">
        <v>65</v>
      </c>
      <c r="D158">
        <v>65</v>
      </c>
      <c r="E158">
        <v>0</v>
      </c>
    </row>
    <row r="159" spans="2:15" x14ac:dyDescent="0.35">
      <c r="B159" t="s">
        <v>1022</v>
      </c>
      <c r="C159">
        <v>11</v>
      </c>
      <c r="D159">
        <v>11</v>
      </c>
      <c r="E159">
        <v>0</v>
      </c>
    </row>
    <row r="160" spans="2:15" x14ac:dyDescent="0.35">
      <c r="B160" t="s">
        <v>1049</v>
      </c>
      <c r="C160">
        <v>5</v>
      </c>
      <c r="D160">
        <v>5</v>
      </c>
      <c r="E160">
        <v>0</v>
      </c>
    </row>
    <row r="161" spans="1:5" x14ac:dyDescent="0.35">
      <c r="B161" t="s">
        <v>1050</v>
      </c>
      <c r="C161">
        <v>1</v>
      </c>
      <c r="D161">
        <v>1</v>
      </c>
      <c r="E161">
        <v>0</v>
      </c>
    </row>
    <row r="162" spans="1:5" x14ac:dyDescent="0.35">
      <c r="B162" t="s">
        <v>1098</v>
      </c>
      <c r="C162">
        <v>64</v>
      </c>
      <c r="D162">
        <v>64</v>
      </c>
      <c r="E162">
        <v>0</v>
      </c>
    </row>
    <row r="163" spans="1:5" x14ac:dyDescent="0.35">
      <c r="B163" t="s">
        <v>1085</v>
      </c>
      <c r="C163">
        <v>15</v>
      </c>
      <c r="D163">
        <v>15</v>
      </c>
      <c r="E163">
        <v>0</v>
      </c>
    </row>
    <row r="164" spans="1:5" x14ac:dyDescent="0.35">
      <c r="B164" t="s">
        <v>1105</v>
      </c>
      <c r="C164">
        <v>1</v>
      </c>
      <c r="D164">
        <v>1</v>
      </c>
      <c r="E164">
        <v>0</v>
      </c>
    </row>
    <row r="165" spans="1:5" x14ac:dyDescent="0.35">
      <c r="B165" t="s">
        <v>1146</v>
      </c>
      <c r="C165">
        <v>10</v>
      </c>
      <c r="D165">
        <v>10</v>
      </c>
      <c r="E165">
        <v>0</v>
      </c>
    </row>
    <row r="166" spans="1:5" x14ac:dyDescent="0.35">
      <c r="A166" s="34" t="s">
        <v>184</v>
      </c>
      <c r="B166" s="34"/>
      <c r="C166" s="34">
        <v>720</v>
      </c>
      <c r="D166" s="34">
        <v>720</v>
      </c>
      <c r="E166" s="34">
        <v>0</v>
      </c>
    </row>
    <row r="167" spans="1:5" x14ac:dyDescent="0.35">
      <c r="A167">
        <v>11</v>
      </c>
      <c r="B167" t="s">
        <v>63</v>
      </c>
      <c r="C167">
        <v>1</v>
      </c>
      <c r="D167">
        <v>1</v>
      </c>
      <c r="E167">
        <v>0</v>
      </c>
    </row>
    <row r="168" spans="1:5" x14ac:dyDescent="0.35">
      <c r="B168" t="s">
        <v>19</v>
      </c>
      <c r="C168">
        <v>56</v>
      </c>
      <c r="D168">
        <v>56</v>
      </c>
      <c r="E168">
        <v>0</v>
      </c>
    </row>
    <row r="169" spans="1:5" x14ac:dyDescent="0.35">
      <c r="B169" t="s">
        <v>16</v>
      </c>
      <c r="C169">
        <v>5</v>
      </c>
      <c r="D169">
        <v>5</v>
      </c>
      <c r="E169">
        <v>0</v>
      </c>
    </row>
    <row r="170" spans="1:5" x14ac:dyDescent="0.35">
      <c r="B170" t="s">
        <v>29</v>
      </c>
      <c r="C170">
        <v>20</v>
      </c>
      <c r="D170">
        <v>20</v>
      </c>
      <c r="E170">
        <v>0</v>
      </c>
    </row>
    <row r="171" spans="1:5" x14ac:dyDescent="0.35">
      <c r="B171" t="s">
        <v>28</v>
      </c>
      <c r="C171">
        <v>85</v>
      </c>
      <c r="D171">
        <v>85</v>
      </c>
      <c r="E171">
        <v>0</v>
      </c>
    </row>
    <row r="172" spans="1:5" x14ac:dyDescent="0.35">
      <c r="B172" t="s">
        <v>37</v>
      </c>
      <c r="C172">
        <v>10</v>
      </c>
      <c r="D172">
        <v>10</v>
      </c>
      <c r="E172">
        <v>0</v>
      </c>
    </row>
    <row r="173" spans="1:5" x14ac:dyDescent="0.35">
      <c r="B173" t="s">
        <v>194</v>
      </c>
      <c r="C173">
        <v>20</v>
      </c>
      <c r="D173">
        <v>20</v>
      </c>
      <c r="E173">
        <v>0</v>
      </c>
    </row>
    <row r="174" spans="1:5" x14ac:dyDescent="0.35">
      <c r="B174" t="s">
        <v>196</v>
      </c>
      <c r="C174">
        <v>3</v>
      </c>
      <c r="D174">
        <v>3</v>
      </c>
      <c r="E174">
        <v>0</v>
      </c>
    </row>
    <row r="175" spans="1:5" x14ac:dyDescent="0.35">
      <c r="B175" t="s">
        <v>233</v>
      </c>
      <c r="C175">
        <v>5</v>
      </c>
      <c r="D175">
        <v>5</v>
      </c>
      <c r="E175">
        <v>0</v>
      </c>
    </row>
    <row r="176" spans="1:5" x14ac:dyDescent="0.35">
      <c r="B176" t="s">
        <v>375</v>
      </c>
      <c r="C176">
        <v>33</v>
      </c>
      <c r="D176">
        <v>33</v>
      </c>
      <c r="E176">
        <v>0</v>
      </c>
    </row>
    <row r="177" spans="2:5" x14ac:dyDescent="0.35">
      <c r="B177" t="s">
        <v>405</v>
      </c>
      <c r="C177">
        <v>8</v>
      </c>
      <c r="D177">
        <v>8</v>
      </c>
      <c r="E177">
        <v>0</v>
      </c>
    </row>
    <row r="178" spans="2:5" x14ac:dyDescent="0.35">
      <c r="B178" t="s">
        <v>435</v>
      </c>
      <c r="C178">
        <v>22</v>
      </c>
      <c r="D178">
        <v>22</v>
      </c>
      <c r="E178">
        <v>0</v>
      </c>
    </row>
    <row r="179" spans="2:5" x14ac:dyDescent="0.35">
      <c r="B179" t="s">
        <v>431</v>
      </c>
      <c r="C179">
        <v>4</v>
      </c>
      <c r="D179">
        <v>4</v>
      </c>
      <c r="E179">
        <v>0</v>
      </c>
    </row>
    <row r="180" spans="2:5" x14ac:dyDescent="0.35">
      <c r="B180" t="s">
        <v>491</v>
      </c>
      <c r="C180">
        <v>4</v>
      </c>
      <c r="D180">
        <v>4</v>
      </c>
      <c r="E180">
        <v>0</v>
      </c>
    </row>
    <row r="181" spans="2:5" x14ac:dyDescent="0.35">
      <c r="B181" t="s">
        <v>489</v>
      </c>
      <c r="C181">
        <v>10</v>
      </c>
      <c r="D181">
        <v>10</v>
      </c>
      <c r="E181">
        <v>0</v>
      </c>
    </row>
    <row r="182" spans="2:5" x14ac:dyDescent="0.35">
      <c r="B182" t="s">
        <v>501</v>
      </c>
      <c r="C182">
        <v>1</v>
      </c>
      <c r="D182">
        <v>1</v>
      </c>
      <c r="E182">
        <v>0</v>
      </c>
    </row>
    <row r="183" spans="2:5" x14ac:dyDescent="0.35">
      <c r="B183" t="s">
        <v>518</v>
      </c>
      <c r="C183">
        <v>10</v>
      </c>
      <c r="D183">
        <v>10</v>
      </c>
      <c r="E183">
        <v>0</v>
      </c>
    </row>
    <row r="184" spans="2:5" x14ac:dyDescent="0.35">
      <c r="B184" t="s">
        <v>687</v>
      </c>
      <c r="C184">
        <v>1</v>
      </c>
      <c r="D184">
        <v>1</v>
      </c>
      <c r="E184">
        <v>0</v>
      </c>
    </row>
    <row r="185" spans="2:5" x14ac:dyDescent="0.35">
      <c r="B185" t="s">
        <v>748</v>
      </c>
      <c r="C185">
        <v>2</v>
      </c>
      <c r="D185">
        <v>2</v>
      </c>
      <c r="E185">
        <v>0</v>
      </c>
    </row>
    <row r="186" spans="2:5" x14ac:dyDescent="0.35">
      <c r="B186" t="s">
        <v>763</v>
      </c>
      <c r="C186">
        <v>8</v>
      </c>
      <c r="D186">
        <v>8</v>
      </c>
      <c r="E186">
        <v>0</v>
      </c>
    </row>
    <row r="187" spans="2:5" x14ac:dyDescent="0.35">
      <c r="B187" t="s">
        <v>765</v>
      </c>
      <c r="C187">
        <v>4</v>
      </c>
      <c r="D187">
        <v>4</v>
      </c>
      <c r="E187">
        <v>0</v>
      </c>
    </row>
    <row r="188" spans="2:5" x14ac:dyDescent="0.35">
      <c r="B188" t="s">
        <v>791</v>
      </c>
      <c r="C188">
        <v>1</v>
      </c>
      <c r="D188">
        <v>1</v>
      </c>
      <c r="E188">
        <v>0</v>
      </c>
    </row>
    <row r="189" spans="2:5" x14ac:dyDescent="0.35">
      <c r="B189" t="s">
        <v>842</v>
      </c>
      <c r="C189">
        <v>6</v>
      </c>
      <c r="D189">
        <v>6</v>
      </c>
      <c r="E189">
        <v>0</v>
      </c>
    </row>
    <row r="190" spans="2:5" x14ac:dyDescent="0.35">
      <c r="B190" t="s">
        <v>856</v>
      </c>
      <c r="C190">
        <v>1</v>
      </c>
      <c r="D190">
        <v>1</v>
      </c>
      <c r="E190">
        <v>0</v>
      </c>
    </row>
    <row r="191" spans="2:5" x14ac:dyDescent="0.35">
      <c r="B191" t="s">
        <v>925</v>
      </c>
      <c r="C191">
        <v>15</v>
      </c>
      <c r="D191">
        <v>15</v>
      </c>
      <c r="E191">
        <v>0</v>
      </c>
    </row>
    <row r="192" spans="2:5" x14ac:dyDescent="0.35">
      <c r="B192" t="s">
        <v>957</v>
      </c>
      <c r="C192">
        <v>12</v>
      </c>
      <c r="D192">
        <v>6</v>
      </c>
      <c r="E192">
        <v>6</v>
      </c>
    </row>
    <row r="193" spans="1:5" x14ac:dyDescent="0.35">
      <c r="B193" t="s">
        <v>958</v>
      </c>
      <c r="C193">
        <v>4</v>
      </c>
      <c r="D193">
        <v>4</v>
      </c>
      <c r="E193">
        <v>0</v>
      </c>
    </row>
    <row r="194" spans="1:5" x14ac:dyDescent="0.35">
      <c r="B194" t="s">
        <v>981</v>
      </c>
      <c r="C194">
        <v>3</v>
      </c>
      <c r="D194">
        <v>3</v>
      </c>
      <c r="E194">
        <v>0</v>
      </c>
    </row>
    <row r="195" spans="1:5" x14ac:dyDescent="0.35">
      <c r="B195" t="s">
        <v>979</v>
      </c>
      <c r="C195">
        <v>5</v>
      </c>
      <c r="D195">
        <v>5</v>
      </c>
      <c r="E195">
        <v>0</v>
      </c>
    </row>
    <row r="196" spans="1:5" x14ac:dyDescent="0.35">
      <c r="B196" t="s">
        <v>980</v>
      </c>
      <c r="C196">
        <v>80</v>
      </c>
      <c r="D196">
        <v>80</v>
      </c>
      <c r="E196">
        <v>0</v>
      </c>
    </row>
    <row r="197" spans="1:5" x14ac:dyDescent="0.35">
      <c r="B197" t="s">
        <v>1022</v>
      </c>
      <c r="C197">
        <v>15</v>
      </c>
      <c r="D197">
        <v>15</v>
      </c>
      <c r="E197">
        <v>0</v>
      </c>
    </row>
    <row r="198" spans="1:5" x14ac:dyDescent="0.35">
      <c r="B198" t="s">
        <v>1098</v>
      </c>
      <c r="C198">
        <v>3</v>
      </c>
      <c r="D198">
        <v>3</v>
      </c>
      <c r="E198">
        <v>0</v>
      </c>
    </row>
    <row r="199" spans="1:5" x14ac:dyDescent="0.35">
      <c r="B199" t="s">
        <v>1114</v>
      </c>
      <c r="C199">
        <v>1</v>
      </c>
      <c r="D199">
        <v>1</v>
      </c>
      <c r="E199">
        <v>0</v>
      </c>
    </row>
    <row r="200" spans="1:5" x14ac:dyDescent="0.35">
      <c r="B200" t="s">
        <v>1115</v>
      </c>
      <c r="C200">
        <v>4</v>
      </c>
      <c r="D200">
        <v>4</v>
      </c>
      <c r="E200">
        <v>0</v>
      </c>
    </row>
    <row r="201" spans="1:5" x14ac:dyDescent="0.35">
      <c r="B201" t="s">
        <v>1116</v>
      </c>
      <c r="C201">
        <v>4</v>
      </c>
      <c r="D201">
        <v>4</v>
      </c>
      <c r="E201">
        <v>0</v>
      </c>
    </row>
    <row r="202" spans="1:5" x14ac:dyDescent="0.35">
      <c r="B202" t="s">
        <v>1131</v>
      </c>
      <c r="C202">
        <v>12</v>
      </c>
      <c r="D202">
        <v>2</v>
      </c>
      <c r="E202">
        <v>10</v>
      </c>
    </row>
    <row r="203" spans="1:5" x14ac:dyDescent="0.35">
      <c r="B203" t="s">
        <v>1145</v>
      </c>
      <c r="C203">
        <v>12</v>
      </c>
      <c r="D203">
        <v>12</v>
      </c>
      <c r="E203">
        <v>0</v>
      </c>
    </row>
    <row r="204" spans="1:5" x14ac:dyDescent="0.35">
      <c r="B204" t="s">
        <v>1143</v>
      </c>
      <c r="C204">
        <v>5</v>
      </c>
      <c r="D204">
        <v>5</v>
      </c>
      <c r="E204">
        <v>0</v>
      </c>
    </row>
    <row r="205" spans="1:5" x14ac:dyDescent="0.35">
      <c r="B205" t="s">
        <v>1160</v>
      </c>
      <c r="C205">
        <v>1</v>
      </c>
      <c r="D205">
        <v>1</v>
      </c>
      <c r="E205">
        <v>0</v>
      </c>
    </row>
    <row r="206" spans="1:5" x14ac:dyDescent="0.35">
      <c r="B206" t="s">
        <v>1197</v>
      </c>
      <c r="C206">
        <v>1</v>
      </c>
      <c r="D206">
        <v>1</v>
      </c>
      <c r="E206">
        <v>0</v>
      </c>
    </row>
    <row r="207" spans="1:5" x14ac:dyDescent="0.35">
      <c r="A207" s="34" t="s">
        <v>188</v>
      </c>
      <c r="B207" s="34"/>
      <c r="C207" s="34">
        <v>497</v>
      </c>
      <c r="D207" s="34">
        <v>481</v>
      </c>
      <c r="E207" s="34">
        <v>16</v>
      </c>
    </row>
    <row r="208" spans="1:5" x14ac:dyDescent="0.35">
      <c r="A208">
        <v>12</v>
      </c>
      <c r="B208" t="s">
        <v>19</v>
      </c>
      <c r="C208">
        <v>32</v>
      </c>
      <c r="D208">
        <v>32</v>
      </c>
      <c r="E208">
        <v>0</v>
      </c>
    </row>
    <row r="209" spans="2:5" x14ac:dyDescent="0.35">
      <c r="B209" t="s">
        <v>179</v>
      </c>
      <c r="C209">
        <v>4</v>
      </c>
      <c r="D209">
        <v>4</v>
      </c>
      <c r="E209">
        <v>0</v>
      </c>
    </row>
    <row r="210" spans="2:5" x14ac:dyDescent="0.35">
      <c r="B210" t="s">
        <v>176</v>
      </c>
      <c r="C210">
        <v>16</v>
      </c>
      <c r="D210">
        <v>16</v>
      </c>
      <c r="E210">
        <v>0</v>
      </c>
    </row>
    <row r="211" spans="2:5" x14ac:dyDescent="0.35">
      <c r="B211" t="s">
        <v>16</v>
      </c>
      <c r="C211">
        <v>10</v>
      </c>
      <c r="D211">
        <v>10</v>
      </c>
      <c r="E211">
        <v>0</v>
      </c>
    </row>
    <row r="212" spans="2:5" x14ac:dyDescent="0.35">
      <c r="B212" t="s">
        <v>17</v>
      </c>
      <c r="C212">
        <v>2</v>
      </c>
      <c r="D212">
        <v>2</v>
      </c>
      <c r="E212">
        <v>0</v>
      </c>
    </row>
    <row r="213" spans="2:5" x14ac:dyDescent="0.35">
      <c r="B213" t="s">
        <v>64</v>
      </c>
      <c r="C213">
        <v>20</v>
      </c>
      <c r="D213">
        <v>20</v>
      </c>
      <c r="E213">
        <v>0</v>
      </c>
    </row>
    <row r="214" spans="2:5" x14ac:dyDescent="0.35">
      <c r="B214" t="s">
        <v>15</v>
      </c>
      <c r="C214">
        <v>1</v>
      </c>
      <c r="D214">
        <v>1</v>
      </c>
      <c r="E214">
        <v>0</v>
      </c>
    </row>
    <row r="215" spans="2:5" x14ac:dyDescent="0.35">
      <c r="B215" t="s">
        <v>14</v>
      </c>
      <c r="C215">
        <v>5</v>
      </c>
      <c r="D215">
        <v>5</v>
      </c>
      <c r="E215">
        <v>0</v>
      </c>
    </row>
    <row r="216" spans="2:5" x14ac:dyDescent="0.35">
      <c r="B216" t="s">
        <v>28</v>
      </c>
      <c r="C216">
        <v>120</v>
      </c>
      <c r="D216">
        <v>120</v>
      </c>
      <c r="E216">
        <v>0</v>
      </c>
    </row>
    <row r="217" spans="2:5" x14ac:dyDescent="0.35">
      <c r="B217" t="s">
        <v>236</v>
      </c>
      <c r="C217">
        <v>4</v>
      </c>
      <c r="D217">
        <v>4</v>
      </c>
      <c r="E217">
        <v>0</v>
      </c>
    </row>
    <row r="218" spans="2:5" x14ac:dyDescent="0.35">
      <c r="B218" t="s">
        <v>229</v>
      </c>
      <c r="C218">
        <v>2</v>
      </c>
      <c r="D218">
        <v>2</v>
      </c>
      <c r="E218">
        <v>0</v>
      </c>
    </row>
    <row r="219" spans="2:5" x14ac:dyDescent="0.35">
      <c r="B219" t="s">
        <v>233</v>
      </c>
      <c r="C219">
        <v>3</v>
      </c>
      <c r="D219">
        <v>3</v>
      </c>
      <c r="E219">
        <v>0</v>
      </c>
    </row>
    <row r="220" spans="2:5" x14ac:dyDescent="0.35">
      <c r="B220" t="s">
        <v>265</v>
      </c>
      <c r="C220">
        <v>1</v>
      </c>
      <c r="D220">
        <v>1</v>
      </c>
      <c r="E220">
        <v>0</v>
      </c>
    </row>
    <row r="221" spans="2:5" x14ac:dyDescent="0.35">
      <c r="B221" t="s">
        <v>356</v>
      </c>
      <c r="C221">
        <v>5</v>
      </c>
      <c r="D221">
        <v>5</v>
      </c>
      <c r="E221">
        <v>0</v>
      </c>
    </row>
    <row r="222" spans="2:5" x14ac:dyDescent="0.35">
      <c r="B222" t="s">
        <v>357</v>
      </c>
      <c r="C222">
        <v>1</v>
      </c>
      <c r="D222">
        <v>1</v>
      </c>
      <c r="E222">
        <v>0</v>
      </c>
    </row>
    <row r="223" spans="2:5" x14ac:dyDescent="0.35">
      <c r="B223" t="s">
        <v>358</v>
      </c>
      <c r="C223">
        <v>4</v>
      </c>
      <c r="D223">
        <v>4</v>
      </c>
      <c r="E223">
        <v>0</v>
      </c>
    </row>
    <row r="224" spans="2:5" x14ac:dyDescent="0.35">
      <c r="B224" t="s">
        <v>365</v>
      </c>
      <c r="C224">
        <v>1</v>
      </c>
      <c r="D224">
        <v>1</v>
      </c>
      <c r="E224">
        <v>0</v>
      </c>
    </row>
    <row r="225" spans="2:5" x14ac:dyDescent="0.35">
      <c r="B225" t="s">
        <v>405</v>
      </c>
      <c r="C225">
        <v>20</v>
      </c>
      <c r="D225">
        <v>20</v>
      </c>
      <c r="E225">
        <v>0</v>
      </c>
    </row>
    <row r="226" spans="2:5" x14ac:dyDescent="0.35">
      <c r="B226" t="s">
        <v>435</v>
      </c>
      <c r="C226">
        <v>1</v>
      </c>
      <c r="D226">
        <v>1</v>
      </c>
      <c r="E226">
        <v>0</v>
      </c>
    </row>
    <row r="227" spans="2:5" x14ac:dyDescent="0.35">
      <c r="B227" t="s">
        <v>489</v>
      </c>
      <c r="C227">
        <v>10</v>
      </c>
      <c r="D227">
        <v>10</v>
      </c>
      <c r="E227">
        <v>0</v>
      </c>
    </row>
    <row r="228" spans="2:5" x14ac:dyDescent="0.35">
      <c r="B228" t="s">
        <v>575</v>
      </c>
      <c r="C228">
        <v>5</v>
      </c>
      <c r="D228">
        <v>5</v>
      </c>
      <c r="E228">
        <v>0</v>
      </c>
    </row>
    <row r="229" spans="2:5" x14ac:dyDescent="0.35">
      <c r="B229" t="s">
        <v>573</v>
      </c>
      <c r="C229">
        <v>2</v>
      </c>
      <c r="D229">
        <v>2</v>
      </c>
      <c r="E229">
        <v>0</v>
      </c>
    </row>
    <row r="230" spans="2:5" x14ac:dyDescent="0.35">
      <c r="B230" t="s">
        <v>568</v>
      </c>
      <c r="C230">
        <v>1</v>
      </c>
      <c r="D230">
        <v>1</v>
      </c>
      <c r="E230">
        <v>0</v>
      </c>
    </row>
    <row r="231" spans="2:5" x14ac:dyDescent="0.35">
      <c r="B231" t="s">
        <v>583</v>
      </c>
      <c r="C231">
        <v>10</v>
      </c>
      <c r="D231">
        <v>10</v>
      </c>
      <c r="E231">
        <v>0</v>
      </c>
    </row>
    <row r="232" spans="2:5" x14ac:dyDescent="0.35">
      <c r="B232" t="s">
        <v>591</v>
      </c>
      <c r="C232">
        <v>12</v>
      </c>
      <c r="D232">
        <v>12</v>
      </c>
      <c r="E232">
        <v>0</v>
      </c>
    </row>
    <row r="233" spans="2:5" x14ac:dyDescent="0.35">
      <c r="B233" t="s">
        <v>592</v>
      </c>
      <c r="C233">
        <v>2</v>
      </c>
      <c r="D233">
        <v>2</v>
      </c>
      <c r="E233">
        <v>0</v>
      </c>
    </row>
    <row r="234" spans="2:5" x14ac:dyDescent="0.35">
      <c r="B234" t="s">
        <v>593</v>
      </c>
      <c r="C234">
        <v>4</v>
      </c>
      <c r="D234">
        <v>4</v>
      </c>
      <c r="E234">
        <v>0</v>
      </c>
    </row>
    <row r="235" spans="2:5" x14ac:dyDescent="0.35">
      <c r="B235" t="s">
        <v>579</v>
      </c>
      <c r="C235">
        <v>20</v>
      </c>
      <c r="D235">
        <v>20</v>
      </c>
      <c r="E235">
        <v>0</v>
      </c>
    </row>
    <row r="236" spans="2:5" x14ac:dyDescent="0.35">
      <c r="B236" t="s">
        <v>614</v>
      </c>
      <c r="C236">
        <v>40</v>
      </c>
      <c r="D236">
        <v>40</v>
      </c>
      <c r="E236">
        <v>0</v>
      </c>
    </row>
    <row r="237" spans="2:5" x14ac:dyDescent="0.35">
      <c r="B237" t="s">
        <v>613</v>
      </c>
      <c r="C237">
        <v>20</v>
      </c>
      <c r="D237">
        <v>20</v>
      </c>
      <c r="E237">
        <v>0</v>
      </c>
    </row>
    <row r="238" spans="2:5" x14ac:dyDescent="0.35">
      <c r="B238" t="s">
        <v>643</v>
      </c>
      <c r="C238">
        <v>4</v>
      </c>
      <c r="D238">
        <v>2</v>
      </c>
      <c r="E238">
        <v>2</v>
      </c>
    </row>
    <row r="239" spans="2:5" x14ac:dyDescent="0.35">
      <c r="B239" t="s">
        <v>687</v>
      </c>
      <c r="C239">
        <v>1</v>
      </c>
      <c r="D239">
        <v>1</v>
      </c>
      <c r="E239">
        <v>0</v>
      </c>
    </row>
    <row r="240" spans="2:5" x14ac:dyDescent="0.35">
      <c r="B240" t="s">
        <v>765</v>
      </c>
      <c r="C240">
        <v>6</v>
      </c>
      <c r="D240">
        <v>6</v>
      </c>
      <c r="E240">
        <v>0</v>
      </c>
    </row>
    <row r="241" spans="1:5" x14ac:dyDescent="0.35">
      <c r="B241" t="s">
        <v>856</v>
      </c>
      <c r="C241">
        <v>1</v>
      </c>
      <c r="D241">
        <v>1</v>
      </c>
      <c r="E241">
        <v>0</v>
      </c>
    </row>
    <row r="242" spans="1:5" x14ac:dyDescent="0.35">
      <c r="B242" t="s">
        <v>892</v>
      </c>
      <c r="C242">
        <v>1</v>
      </c>
      <c r="D242">
        <v>1</v>
      </c>
      <c r="E242">
        <v>0</v>
      </c>
    </row>
    <row r="243" spans="1:5" x14ac:dyDescent="0.35">
      <c r="B243" t="s">
        <v>925</v>
      </c>
      <c r="C243">
        <v>15</v>
      </c>
      <c r="D243">
        <v>15</v>
      </c>
      <c r="E243">
        <v>0</v>
      </c>
    </row>
    <row r="244" spans="1:5" x14ac:dyDescent="0.35">
      <c r="B244" t="s">
        <v>979</v>
      </c>
      <c r="C244">
        <v>30</v>
      </c>
      <c r="D244">
        <v>30</v>
      </c>
      <c r="E244">
        <v>0</v>
      </c>
    </row>
    <row r="245" spans="1:5" x14ac:dyDescent="0.35">
      <c r="B245" t="s">
        <v>980</v>
      </c>
      <c r="C245">
        <v>80</v>
      </c>
      <c r="D245">
        <v>80</v>
      </c>
      <c r="E245">
        <v>0</v>
      </c>
    </row>
    <row r="246" spans="1:5" x14ac:dyDescent="0.35">
      <c r="B246" t="s">
        <v>1049</v>
      </c>
      <c r="C246">
        <v>8</v>
      </c>
      <c r="D246">
        <v>8</v>
      </c>
      <c r="E246">
        <v>0</v>
      </c>
    </row>
    <row r="247" spans="1:5" x14ac:dyDescent="0.35">
      <c r="B247" t="s">
        <v>1085</v>
      </c>
      <c r="C247">
        <v>50</v>
      </c>
      <c r="D247">
        <v>49</v>
      </c>
      <c r="E247">
        <v>1</v>
      </c>
    </row>
    <row r="248" spans="1:5" x14ac:dyDescent="0.35">
      <c r="B248" t="s">
        <v>1169</v>
      </c>
      <c r="C248">
        <v>2</v>
      </c>
      <c r="D248">
        <v>1</v>
      </c>
      <c r="E248">
        <v>1</v>
      </c>
    </row>
    <row r="249" spans="1:5" x14ac:dyDescent="0.35">
      <c r="B249" t="s">
        <v>1170</v>
      </c>
      <c r="C249">
        <v>2</v>
      </c>
      <c r="D249">
        <v>1</v>
      </c>
      <c r="E249">
        <v>1</v>
      </c>
    </row>
    <row r="250" spans="1:5" x14ac:dyDescent="0.35">
      <c r="B250" t="s">
        <v>1203</v>
      </c>
      <c r="C250">
        <v>1</v>
      </c>
      <c r="D250">
        <v>1</v>
      </c>
      <c r="E250">
        <v>0</v>
      </c>
    </row>
    <row r="251" spans="1:5" x14ac:dyDescent="0.35">
      <c r="A251" s="34" t="s">
        <v>208</v>
      </c>
      <c r="B251" s="34"/>
      <c r="C251" s="34">
        <v>579</v>
      </c>
      <c r="D251" s="34">
        <v>574</v>
      </c>
      <c r="E251" s="34">
        <v>5</v>
      </c>
    </row>
    <row r="252" spans="1:5" x14ac:dyDescent="0.35">
      <c r="A252">
        <v>1</v>
      </c>
      <c r="B252" t="s">
        <v>19</v>
      </c>
      <c r="C252">
        <v>20</v>
      </c>
      <c r="D252">
        <v>9</v>
      </c>
      <c r="E252">
        <v>11</v>
      </c>
    </row>
    <row r="253" spans="1:5" x14ac:dyDescent="0.35">
      <c r="B253" t="s">
        <v>29</v>
      </c>
      <c r="C253">
        <v>20</v>
      </c>
      <c r="D253">
        <v>20</v>
      </c>
      <c r="E253">
        <v>0</v>
      </c>
    </row>
    <row r="254" spans="1:5" x14ac:dyDescent="0.35">
      <c r="B254" t="s">
        <v>28</v>
      </c>
      <c r="C254">
        <v>40</v>
      </c>
      <c r="D254">
        <v>40</v>
      </c>
      <c r="E254">
        <v>0</v>
      </c>
    </row>
    <row r="255" spans="1:5" x14ac:dyDescent="0.35">
      <c r="B255" t="s">
        <v>194</v>
      </c>
      <c r="C255">
        <v>32</v>
      </c>
      <c r="D255">
        <v>32</v>
      </c>
      <c r="E255">
        <v>0</v>
      </c>
    </row>
    <row r="256" spans="1:5" x14ac:dyDescent="0.35">
      <c r="B256" t="s">
        <v>213</v>
      </c>
      <c r="C256">
        <v>2</v>
      </c>
      <c r="D256">
        <v>2</v>
      </c>
      <c r="E256">
        <v>0</v>
      </c>
    </row>
    <row r="257" spans="2:5" x14ac:dyDescent="0.35">
      <c r="B257" t="s">
        <v>214</v>
      </c>
      <c r="C257">
        <v>2</v>
      </c>
      <c r="D257">
        <v>2</v>
      </c>
      <c r="E257">
        <v>0</v>
      </c>
    </row>
    <row r="258" spans="2:5" x14ac:dyDescent="0.35">
      <c r="B258" t="s">
        <v>229</v>
      </c>
      <c r="C258">
        <v>2</v>
      </c>
      <c r="D258">
        <v>2</v>
      </c>
      <c r="E258">
        <v>0</v>
      </c>
    </row>
    <row r="259" spans="2:5" x14ac:dyDescent="0.35">
      <c r="B259" t="s">
        <v>234</v>
      </c>
      <c r="C259">
        <v>2</v>
      </c>
      <c r="D259">
        <v>2</v>
      </c>
      <c r="E259">
        <v>0</v>
      </c>
    </row>
    <row r="260" spans="2:5" x14ac:dyDescent="0.35">
      <c r="B260" t="s">
        <v>231</v>
      </c>
      <c r="C260">
        <v>1</v>
      </c>
      <c r="D260">
        <v>1</v>
      </c>
      <c r="E260">
        <v>0</v>
      </c>
    </row>
    <row r="261" spans="2:5" x14ac:dyDescent="0.35">
      <c r="B261" t="s">
        <v>232</v>
      </c>
      <c r="C261">
        <v>3</v>
      </c>
      <c r="D261">
        <v>3</v>
      </c>
      <c r="E261">
        <v>0</v>
      </c>
    </row>
    <row r="262" spans="2:5" x14ac:dyDescent="0.35">
      <c r="B262" t="s">
        <v>233</v>
      </c>
      <c r="C262">
        <v>1</v>
      </c>
      <c r="D262">
        <v>1</v>
      </c>
      <c r="E262">
        <v>0</v>
      </c>
    </row>
    <row r="263" spans="2:5" x14ac:dyDescent="0.35">
      <c r="B263" t="s">
        <v>239</v>
      </c>
      <c r="C263">
        <v>16</v>
      </c>
      <c r="D263">
        <v>11</v>
      </c>
      <c r="E263">
        <v>5</v>
      </c>
    </row>
    <row r="264" spans="2:5" x14ac:dyDescent="0.35">
      <c r="B264" t="s">
        <v>238</v>
      </c>
      <c r="C264">
        <v>1</v>
      </c>
      <c r="D264">
        <v>1</v>
      </c>
      <c r="E264">
        <v>0</v>
      </c>
    </row>
    <row r="265" spans="2:5" x14ac:dyDescent="0.35">
      <c r="B265" t="s">
        <v>245</v>
      </c>
      <c r="C265">
        <v>24</v>
      </c>
      <c r="D265">
        <v>24</v>
      </c>
      <c r="E265">
        <v>0</v>
      </c>
    </row>
    <row r="266" spans="2:5" x14ac:dyDescent="0.35">
      <c r="B266" t="s">
        <v>265</v>
      </c>
      <c r="C266">
        <v>1</v>
      </c>
      <c r="D266">
        <v>1</v>
      </c>
      <c r="E266">
        <v>0</v>
      </c>
    </row>
    <row r="267" spans="2:5" x14ac:dyDescent="0.35">
      <c r="B267" t="s">
        <v>405</v>
      </c>
      <c r="C267">
        <v>20</v>
      </c>
      <c r="D267">
        <v>20</v>
      </c>
      <c r="E267">
        <v>0</v>
      </c>
    </row>
    <row r="268" spans="2:5" x14ac:dyDescent="0.35">
      <c r="B268" t="s">
        <v>489</v>
      </c>
      <c r="C268">
        <v>17</v>
      </c>
      <c r="D268">
        <v>17</v>
      </c>
      <c r="E268">
        <v>0</v>
      </c>
    </row>
    <row r="269" spans="2:5" x14ac:dyDescent="0.35">
      <c r="B269" t="s">
        <v>583</v>
      </c>
      <c r="C269">
        <v>16</v>
      </c>
      <c r="D269">
        <v>16</v>
      </c>
      <c r="E269">
        <v>0</v>
      </c>
    </row>
    <row r="270" spans="2:5" x14ac:dyDescent="0.35">
      <c r="B270" t="s">
        <v>624</v>
      </c>
      <c r="C270">
        <v>44</v>
      </c>
      <c r="D270">
        <v>44</v>
      </c>
      <c r="E270">
        <v>0</v>
      </c>
    </row>
    <row r="271" spans="2:5" x14ac:dyDescent="0.35">
      <c r="B271" t="s">
        <v>625</v>
      </c>
      <c r="C271">
        <v>13</v>
      </c>
      <c r="D271">
        <v>13</v>
      </c>
      <c r="E271">
        <v>0</v>
      </c>
    </row>
    <row r="272" spans="2:5" x14ac:dyDescent="0.35">
      <c r="B272" t="s">
        <v>656</v>
      </c>
      <c r="C272">
        <v>1</v>
      </c>
      <c r="D272">
        <v>1</v>
      </c>
      <c r="E272">
        <v>0</v>
      </c>
    </row>
    <row r="273" spans="2:5" x14ac:dyDescent="0.35">
      <c r="B273" t="s">
        <v>643</v>
      </c>
      <c r="C273">
        <v>4</v>
      </c>
      <c r="D273">
        <v>4</v>
      </c>
      <c r="E273">
        <v>0</v>
      </c>
    </row>
    <row r="274" spans="2:5" x14ac:dyDescent="0.35">
      <c r="B274" t="s">
        <v>632</v>
      </c>
      <c r="C274">
        <v>20</v>
      </c>
      <c r="D274">
        <v>20</v>
      </c>
      <c r="E274">
        <v>0</v>
      </c>
    </row>
    <row r="275" spans="2:5" x14ac:dyDescent="0.35">
      <c r="B275" t="s">
        <v>653</v>
      </c>
      <c r="C275">
        <v>2</v>
      </c>
      <c r="D275">
        <v>2</v>
      </c>
      <c r="E275">
        <v>0</v>
      </c>
    </row>
    <row r="276" spans="2:5" x14ac:dyDescent="0.35">
      <c r="B276" t="s">
        <v>655</v>
      </c>
      <c r="C276">
        <v>10</v>
      </c>
      <c r="D276">
        <v>10</v>
      </c>
      <c r="E276">
        <v>0</v>
      </c>
    </row>
    <row r="277" spans="2:5" x14ac:dyDescent="0.35">
      <c r="B277" t="s">
        <v>675</v>
      </c>
      <c r="C277">
        <v>2</v>
      </c>
      <c r="D277">
        <v>1</v>
      </c>
      <c r="E277">
        <v>1</v>
      </c>
    </row>
    <row r="278" spans="2:5" x14ac:dyDescent="0.35">
      <c r="B278" t="s">
        <v>683</v>
      </c>
      <c r="C278">
        <v>12</v>
      </c>
      <c r="D278">
        <v>12</v>
      </c>
      <c r="E278">
        <v>0</v>
      </c>
    </row>
    <row r="279" spans="2:5" x14ac:dyDescent="0.35">
      <c r="B279" t="s">
        <v>763</v>
      </c>
      <c r="C279">
        <v>24</v>
      </c>
      <c r="D279">
        <v>20</v>
      </c>
      <c r="E279">
        <v>4</v>
      </c>
    </row>
    <row r="280" spans="2:5" x14ac:dyDescent="0.35">
      <c r="B280" t="s">
        <v>765</v>
      </c>
      <c r="C280">
        <v>6</v>
      </c>
      <c r="D280">
        <v>4</v>
      </c>
      <c r="E280">
        <v>2</v>
      </c>
    </row>
    <row r="281" spans="2:5" x14ac:dyDescent="0.35">
      <c r="B281" t="s">
        <v>842</v>
      </c>
      <c r="C281">
        <v>4</v>
      </c>
      <c r="D281">
        <v>4</v>
      </c>
      <c r="E281">
        <v>0</v>
      </c>
    </row>
    <row r="282" spans="2:5" x14ac:dyDescent="0.35">
      <c r="B282" t="s">
        <v>880</v>
      </c>
      <c r="C282">
        <v>40</v>
      </c>
      <c r="D282">
        <v>21</v>
      </c>
      <c r="E282">
        <v>19</v>
      </c>
    </row>
    <row r="283" spans="2:5" x14ac:dyDescent="0.35">
      <c r="B283" t="s">
        <v>925</v>
      </c>
      <c r="C283">
        <v>15</v>
      </c>
      <c r="D283">
        <v>8</v>
      </c>
      <c r="E283">
        <v>7</v>
      </c>
    </row>
    <row r="284" spans="2:5" x14ac:dyDescent="0.35">
      <c r="B284" t="s">
        <v>981</v>
      </c>
      <c r="C284">
        <v>3</v>
      </c>
      <c r="D284">
        <v>2</v>
      </c>
      <c r="E284">
        <v>1</v>
      </c>
    </row>
    <row r="285" spans="2:5" x14ac:dyDescent="0.35">
      <c r="B285" t="s">
        <v>980</v>
      </c>
      <c r="C285">
        <v>80</v>
      </c>
      <c r="D285">
        <v>80</v>
      </c>
      <c r="E285">
        <v>0</v>
      </c>
    </row>
    <row r="286" spans="2:5" x14ac:dyDescent="0.35">
      <c r="B286" t="s">
        <v>1022</v>
      </c>
      <c r="C286">
        <v>50</v>
      </c>
      <c r="D286">
        <v>42</v>
      </c>
      <c r="E286">
        <v>8</v>
      </c>
    </row>
    <row r="287" spans="2:5" x14ac:dyDescent="0.35">
      <c r="B287" t="s">
        <v>1049</v>
      </c>
      <c r="C287">
        <v>96</v>
      </c>
      <c r="D287">
        <v>48</v>
      </c>
      <c r="E287">
        <v>48</v>
      </c>
    </row>
    <row r="288" spans="2:5" x14ac:dyDescent="0.35">
      <c r="B288" t="s">
        <v>1098</v>
      </c>
      <c r="C288">
        <v>50</v>
      </c>
      <c r="D288">
        <v>46</v>
      </c>
      <c r="E288">
        <v>4</v>
      </c>
    </row>
    <row r="289" spans="1:5" x14ac:dyDescent="0.35">
      <c r="B289" t="s">
        <v>1227</v>
      </c>
      <c r="C289">
        <v>75</v>
      </c>
      <c r="D289">
        <v>45</v>
      </c>
      <c r="E289">
        <v>30</v>
      </c>
    </row>
    <row r="290" spans="1:5" x14ac:dyDescent="0.35">
      <c r="B290" t="s">
        <v>1231</v>
      </c>
      <c r="C290">
        <v>2</v>
      </c>
      <c r="D290">
        <v>2</v>
      </c>
      <c r="E290">
        <v>0</v>
      </c>
    </row>
    <row r="291" spans="1:5" x14ac:dyDescent="0.35">
      <c r="B291" t="s">
        <v>1237</v>
      </c>
      <c r="C291">
        <v>2</v>
      </c>
      <c r="D291">
        <v>2</v>
      </c>
      <c r="E291">
        <v>0</v>
      </c>
    </row>
    <row r="292" spans="1:5" x14ac:dyDescent="0.35">
      <c r="B292" t="s">
        <v>1238</v>
      </c>
      <c r="C292">
        <v>1</v>
      </c>
      <c r="E292">
        <v>1</v>
      </c>
    </row>
    <row r="293" spans="1:5" x14ac:dyDescent="0.35">
      <c r="B293" t="s">
        <v>1239</v>
      </c>
      <c r="C293">
        <v>1</v>
      </c>
      <c r="D293">
        <v>1</v>
      </c>
      <c r="E293">
        <v>0</v>
      </c>
    </row>
    <row r="294" spans="1:5" x14ac:dyDescent="0.35">
      <c r="B294" t="s">
        <v>1240</v>
      </c>
      <c r="C294">
        <v>1</v>
      </c>
      <c r="D294">
        <v>1</v>
      </c>
      <c r="E294">
        <v>0</v>
      </c>
    </row>
    <row r="295" spans="1:5" x14ac:dyDescent="0.35">
      <c r="B295" t="s">
        <v>1241</v>
      </c>
      <c r="C295">
        <v>2</v>
      </c>
      <c r="E295">
        <v>2</v>
      </c>
    </row>
    <row r="296" spans="1:5" x14ac:dyDescent="0.35">
      <c r="A296" s="34" t="s">
        <v>244</v>
      </c>
      <c r="B296" s="34"/>
      <c r="C296" s="34">
        <v>780</v>
      </c>
      <c r="D296" s="34">
        <v>637</v>
      </c>
      <c r="E296" s="34">
        <v>143</v>
      </c>
    </row>
    <row r="297" spans="1:5" x14ac:dyDescent="0.35">
      <c r="A297">
        <v>2</v>
      </c>
      <c r="B297" t="s">
        <v>19</v>
      </c>
      <c r="C297">
        <v>32</v>
      </c>
      <c r="D297">
        <v>32</v>
      </c>
      <c r="E297">
        <v>0</v>
      </c>
    </row>
    <row r="298" spans="1:5" x14ac:dyDescent="0.35">
      <c r="B298" t="s">
        <v>16</v>
      </c>
      <c r="C298">
        <v>11</v>
      </c>
      <c r="D298">
        <v>11</v>
      </c>
      <c r="E298">
        <v>0</v>
      </c>
    </row>
    <row r="299" spans="1:5" x14ac:dyDescent="0.35">
      <c r="B299" t="s">
        <v>29</v>
      </c>
      <c r="C299">
        <v>40</v>
      </c>
      <c r="D299">
        <v>40</v>
      </c>
      <c r="E299">
        <v>0</v>
      </c>
    </row>
    <row r="300" spans="1:5" x14ac:dyDescent="0.35">
      <c r="B300" t="s">
        <v>64</v>
      </c>
      <c r="C300">
        <v>20</v>
      </c>
      <c r="D300">
        <v>20</v>
      </c>
      <c r="E300">
        <v>0</v>
      </c>
    </row>
    <row r="301" spans="1:5" x14ac:dyDescent="0.35">
      <c r="B301" t="s">
        <v>28</v>
      </c>
      <c r="C301">
        <v>40</v>
      </c>
      <c r="D301">
        <v>40</v>
      </c>
      <c r="E301">
        <v>0</v>
      </c>
    </row>
    <row r="302" spans="1:5" x14ac:dyDescent="0.35">
      <c r="B302" t="s">
        <v>194</v>
      </c>
      <c r="C302">
        <v>20</v>
      </c>
      <c r="D302">
        <v>20</v>
      </c>
      <c r="E302">
        <v>0</v>
      </c>
    </row>
    <row r="303" spans="1:5" x14ac:dyDescent="0.35">
      <c r="B303" t="s">
        <v>229</v>
      </c>
      <c r="C303">
        <v>1</v>
      </c>
      <c r="D303">
        <v>1</v>
      </c>
      <c r="E303">
        <v>0</v>
      </c>
    </row>
    <row r="304" spans="1:5" x14ac:dyDescent="0.35">
      <c r="B304" t="s">
        <v>233</v>
      </c>
      <c r="C304">
        <v>2</v>
      </c>
      <c r="D304">
        <v>2</v>
      </c>
      <c r="E304">
        <v>0</v>
      </c>
    </row>
    <row r="305" spans="1:5" x14ac:dyDescent="0.35">
      <c r="B305" t="s">
        <v>245</v>
      </c>
      <c r="C305">
        <v>12</v>
      </c>
      <c r="D305">
        <v>12</v>
      </c>
      <c r="E305">
        <v>0</v>
      </c>
    </row>
    <row r="306" spans="1:5" x14ac:dyDescent="0.35">
      <c r="B306" t="s">
        <v>254</v>
      </c>
      <c r="C306">
        <v>2</v>
      </c>
      <c r="D306">
        <v>2</v>
      </c>
      <c r="E306">
        <v>0</v>
      </c>
    </row>
    <row r="307" spans="1:5" x14ac:dyDescent="0.35">
      <c r="B307" t="s">
        <v>270</v>
      </c>
      <c r="C307">
        <v>3</v>
      </c>
      <c r="D307">
        <v>3</v>
      </c>
      <c r="E307">
        <v>0</v>
      </c>
    </row>
    <row r="308" spans="1:5" x14ac:dyDescent="0.35">
      <c r="B308" t="s">
        <v>405</v>
      </c>
      <c r="C308">
        <v>1</v>
      </c>
      <c r="D308">
        <v>1</v>
      </c>
      <c r="E308">
        <v>0</v>
      </c>
    </row>
    <row r="309" spans="1:5" x14ac:dyDescent="0.35">
      <c r="B309" t="s">
        <v>625</v>
      </c>
      <c r="C309">
        <v>10</v>
      </c>
      <c r="D309">
        <v>10</v>
      </c>
      <c r="E309">
        <v>0</v>
      </c>
    </row>
    <row r="310" spans="1:5" x14ac:dyDescent="0.35">
      <c r="B310" t="s">
        <v>656</v>
      </c>
      <c r="C310">
        <v>1</v>
      </c>
      <c r="D310">
        <v>1</v>
      </c>
      <c r="E310">
        <v>0</v>
      </c>
    </row>
    <row r="311" spans="1:5" x14ac:dyDescent="0.35">
      <c r="B311" t="s">
        <v>687</v>
      </c>
      <c r="C311">
        <v>1</v>
      </c>
      <c r="D311">
        <v>1</v>
      </c>
      <c r="E311">
        <v>0</v>
      </c>
    </row>
    <row r="312" spans="1:5" x14ac:dyDescent="0.35">
      <c r="A312" s="34" t="s">
        <v>269</v>
      </c>
      <c r="B312" s="34"/>
      <c r="C312" s="34">
        <v>196</v>
      </c>
      <c r="D312" s="34">
        <v>196</v>
      </c>
      <c r="E312" s="34">
        <v>0</v>
      </c>
    </row>
    <row r="313" spans="1:5" x14ac:dyDescent="0.35">
      <c r="A313">
        <v>4</v>
      </c>
      <c r="B313" t="s">
        <v>19</v>
      </c>
      <c r="C313">
        <v>40</v>
      </c>
      <c r="D313">
        <v>40</v>
      </c>
      <c r="E313">
        <v>0</v>
      </c>
    </row>
    <row r="314" spans="1:5" x14ac:dyDescent="0.35">
      <c r="B314" t="s">
        <v>16</v>
      </c>
      <c r="C314">
        <v>5</v>
      </c>
      <c r="D314">
        <v>5</v>
      </c>
      <c r="E314">
        <v>0</v>
      </c>
    </row>
    <row r="315" spans="1:5" x14ac:dyDescent="0.35">
      <c r="B315" t="s">
        <v>17</v>
      </c>
      <c r="C315">
        <v>2</v>
      </c>
      <c r="D315">
        <v>2</v>
      </c>
      <c r="E315">
        <v>0</v>
      </c>
    </row>
    <row r="316" spans="1:5" x14ac:dyDescent="0.35">
      <c r="B316" t="s">
        <v>29</v>
      </c>
      <c r="C316">
        <v>31</v>
      </c>
      <c r="D316">
        <v>31</v>
      </c>
      <c r="E316">
        <v>0</v>
      </c>
    </row>
    <row r="317" spans="1:5" x14ac:dyDescent="0.35">
      <c r="B317" t="s">
        <v>64</v>
      </c>
      <c r="C317">
        <v>15</v>
      </c>
      <c r="D317">
        <v>15</v>
      </c>
      <c r="E317">
        <v>0</v>
      </c>
    </row>
    <row r="318" spans="1:5" x14ac:dyDescent="0.35">
      <c r="B318" t="s">
        <v>28</v>
      </c>
      <c r="C318">
        <v>120</v>
      </c>
      <c r="D318">
        <v>120</v>
      </c>
      <c r="E318">
        <v>0</v>
      </c>
    </row>
    <row r="319" spans="1:5" x14ac:dyDescent="0.35">
      <c r="B319" t="s">
        <v>233</v>
      </c>
      <c r="C319">
        <v>2</v>
      </c>
      <c r="D319">
        <v>2</v>
      </c>
      <c r="E319">
        <v>0</v>
      </c>
    </row>
    <row r="320" spans="1:5" x14ac:dyDescent="0.35">
      <c r="B320" t="s">
        <v>356</v>
      </c>
      <c r="C320">
        <v>6</v>
      </c>
      <c r="D320">
        <v>6</v>
      </c>
      <c r="E320">
        <v>0</v>
      </c>
    </row>
    <row r="321" spans="2:5" x14ac:dyDescent="0.35">
      <c r="B321" t="s">
        <v>357</v>
      </c>
      <c r="C321">
        <v>2</v>
      </c>
      <c r="D321">
        <v>2</v>
      </c>
      <c r="E321">
        <v>0</v>
      </c>
    </row>
    <row r="322" spans="2:5" x14ac:dyDescent="0.35">
      <c r="B322" t="s">
        <v>358</v>
      </c>
      <c r="C322">
        <v>2</v>
      </c>
      <c r="D322">
        <v>2</v>
      </c>
      <c r="E322">
        <v>0</v>
      </c>
    </row>
    <row r="323" spans="2:5" x14ac:dyDescent="0.35">
      <c r="B323" t="s">
        <v>359</v>
      </c>
      <c r="C323">
        <v>10</v>
      </c>
      <c r="D323">
        <v>10</v>
      </c>
      <c r="E323">
        <v>0</v>
      </c>
    </row>
    <row r="324" spans="2:5" x14ac:dyDescent="0.35">
      <c r="B324" t="s">
        <v>643</v>
      </c>
      <c r="C324">
        <v>4</v>
      </c>
      <c r="D324">
        <v>4</v>
      </c>
      <c r="E324">
        <v>0</v>
      </c>
    </row>
    <row r="325" spans="2:5" x14ac:dyDescent="0.35">
      <c r="B325" t="s">
        <v>675</v>
      </c>
      <c r="C325">
        <v>2</v>
      </c>
      <c r="D325">
        <v>2</v>
      </c>
      <c r="E325">
        <v>0</v>
      </c>
    </row>
    <row r="326" spans="2:5" x14ac:dyDescent="0.35">
      <c r="B326" t="s">
        <v>687</v>
      </c>
      <c r="C326">
        <v>1</v>
      </c>
      <c r="D326">
        <v>1</v>
      </c>
      <c r="E326">
        <v>0</v>
      </c>
    </row>
    <row r="327" spans="2:5" x14ac:dyDescent="0.35">
      <c r="B327" t="s">
        <v>729</v>
      </c>
      <c r="C327">
        <v>83</v>
      </c>
      <c r="D327">
        <v>83</v>
      </c>
      <c r="E327">
        <v>0</v>
      </c>
    </row>
    <row r="328" spans="2:5" x14ac:dyDescent="0.35">
      <c r="B328" t="s">
        <v>744</v>
      </c>
      <c r="C328">
        <v>19</v>
      </c>
      <c r="D328">
        <v>19</v>
      </c>
      <c r="E328">
        <v>0</v>
      </c>
    </row>
    <row r="329" spans="2:5" x14ac:dyDescent="0.35">
      <c r="B329" t="s">
        <v>763</v>
      </c>
      <c r="C329">
        <v>20</v>
      </c>
      <c r="D329">
        <v>20</v>
      </c>
      <c r="E329">
        <v>0</v>
      </c>
    </row>
    <row r="330" spans="2:5" x14ac:dyDescent="0.35">
      <c r="B330" t="s">
        <v>765</v>
      </c>
      <c r="C330">
        <v>9</v>
      </c>
      <c r="D330">
        <v>9</v>
      </c>
      <c r="E330">
        <v>0</v>
      </c>
    </row>
    <row r="331" spans="2:5" x14ac:dyDescent="0.35">
      <c r="B331" t="s">
        <v>764</v>
      </c>
      <c r="C331">
        <v>1</v>
      </c>
      <c r="D331">
        <v>1</v>
      </c>
      <c r="E331">
        <v>0</v>
      </c>
    </row>
    <row r="332" spans="2:5" x14ac:dyDescent="0.35">
      <c r="B332" t="s">
        <v>787</v>
      </c>
      <c r="C332">
        <v>2</v>
      </c>
      <c r="D332">
        <v>2</v>
      </c>
      <c r="E332">
        <v>0</v>
      </c>
    </row>
    <row r="333" spans="2:5" x14ac:dyDescent="0.35">
      <c r="B333" t="s">
        <v>791</v>
      </c>
      <c r="C333">
        <v>21</v>
      </c>
      <c r="D333">
        <v>21</v>
      </c>
      <c r="E333">
        <v>0</v>
      </c>
    </row>
    <row r="334" spans="2:5" x14ac:dyDescent="0.35">
      <c r="B334" t="s">
        <v>813</v>
      </c>
      <c r="C334">
        <v>28</v>
      </c>
      <c r="D334">
        <v>28</v>
      </c>
      <c r="E334">
        <v>0</v>
      </c>
    </row>
    <row r="335" spans="2:5" x14ac:dyDescent="0.35">
      <c r="B335" t="s">
        <v>814</v>
      </c>
      <c r="C335">
        <v>15</v>
      </c>
      <c r="D335">
        <v>15</v>
      </c>
      <c r="E335">
        <v>0</v>
      </c>
    </row>
    <row r="336" spans="2:5" x14ac:dyDescent="0.35">
      <c r="B336" t="s">
        <v>815</v>
      </c>
      <c r="C336">
        <v>20</v>
      </c>
      <c r="D336">
        <v>20</v>
      </c>
      <c r="E336">
        <v>0</v>
      </c>
    </row>
    <row r="337" spans="1:5" x14ac:dyDescent="0.35">
      <c r="B337" t="s">
        <v>816</v>
      </c>
      <c r="C337">
        <v>10</v>
      </c>
      <c r="D337">
        <v>10</v>
      </c>
      <c r="E337">
        <v>0</v>
      </c>
    </row>
    <row r="338" spans="1:5" x14ac:dyDescent="0.35">
      <c r="B338" t="s">
        <v>818</v>
      </c>
      <c r="C338">
        <v>1</v>
      </c>
      <c r="D338">
        <v>1</v>
      </c>
      <c r="E338">
        <v>0</v>
      </c>
    </row>
    <row r="339" spans="1:5" x14ac:dyDescent="0.35">
      <c r="B339" t="s">
        <v>900</v>
      </c>
      <c r="C339">
        <v>20</v>
      </c>
      <c r="D339">
        <v>20</v>
      </c>
      <c r="E339">
        <v>0</v>
      </c>
    </row>
    <row r="340" spans="1:5" x14ac:dyDescent="0.35">
      <c r="B340" t="s">
        <v>981</v>
      </c>
      <c r="C340">
        <v>3</v>
      </c>
      <c r="D340">
        <v>3</v>
      </c>
      <c r="E340">
        <v>0</v>
      </c>
    </row>
    <row r="341" spans="1:5" x14ac:dyDescent="0.35">
      <c r="A341" s="34" t="s">
        <v>340</v>
      </c>
      <c r="B341" s="34"/>
      <c r="C341" s="34">
        <v>494</v>
      </c>
      <c r="D341" s="34">
        <v>494</v>
      </c>
      <c r="E341" s="34">
        <v>0</v>
      </c>
    </row>
    <row r="342" spans="1:5" x14ac:dyDescent="0.35">
      <c r="A342">
        <v>5</v>
      </c>
      <c r="B342" t="s">
        <v>19</v>
      </c>
      <c r="C342">
        <v>12</v>
      </c>
      <c r="D342">
        <v>12</v>
      </c>
      <c r="E342">
        <v>0</v>
      </c>
    </row>
    <row r="343" spans="1:5" x14ac:dyDescent="0.35">
      <c r="B343" t="s">
        <v>31</v>
      </c>
      <c r="C343">
        <v>4</v>
      </c>
      <c r="D343">
        <v>4</v>
      </c>
      <c r="E343">
        <v>0</v>
      </c>
    </row>
    <row r="344" spans="1:5" x14ac:dyDescent="0.35">
      <c r="B344" t="s">
        <v>29</v>
      </c>
      <c r="C344">
        <v>20</v>
      </c>
      <c r="D344">
        <v>20</v>
      </c>
      <c r="E344">
        <v>0</v>
      </c>
    </row>
    <row r="345" spans="1:5" x14ac:dyDescent="0.35">
      <c r="B345" t="s">
        <v>64</v>
      </c>
      <c r="C345">
        <v>25</v>
      </c>
      <c r="D345">
        <v>25</v>
      </c>
      <c r="E345">
        <v>0</v>
      </c>
    </row>
    <row r="346" spans="1:5" x14ac:dyDescent="0.35">
      <c r="B346" t="s">
        <v>233</v>
      </c>
      <c r="C346">
        <v>2</v>
      </c>
      <c r="D346">
        <v>2</v>
      </c>
      <c r="E346">
        <v>0</v>
      </c>
    </row>
    <row r="347" spans="1:5" x14ac:dyDescent="0.35">
      <c r="B347" t="s">
        <v>245</v>
      </c>
      <c r="C347">
        <v>12</v>
      </c>
      <c r="D347">
        <v>12</v>
      </c>
      <c r="E347">
        <v>0</v>
      </c>
    </row>
    <row r="348" spans="1:5" x14ac:dyDescent="0.35">
      <c r="B348" t="s">
        <v>356</v>
      </c>
      <c r="C348">
        <v>3</v>
      </c>
      <c r="D348">
        <v>3</v>
      </c>
      <c r="E348">
        <v>0</v>
      </c>
    </row>
    <row r="349" spans="1:5" x14ac:dyDescent="0.35">
      <c r="B349" t="s">
        <v>365</v>
      </c>
      <c r="C349">
        <v>1</v>
      </c>
      <c r="D349">
        <v>1</v>
      </c>
      <c r="E349">
        <v>0</v>
      </c>
    </row>
    <row r="350" spans="1:5" x14ac:dyDescent="0.35">
      <c r="B350" t="s">
        <v>373</v>
      </c>
      <c r="C350">
        <v>1</v>
      </c>
      <c r="D350">
        <v>1</v>
      </c>
      <c r="E350">
        <v>0</v>
      </c>
    </row>
    <row r="351" spans="1:5" x14ac:dyDescent="0.35">
      <c r="B351" t="s">
        <v>375</v>
      </c>
      <c r="C351">
        <v>16</v>
      </c>
      <c r="D351">
        <v>16</v>
      </c>
      <c r="E351">
        <v>0</v>
      </c>
    </row>
    <row r="352" spans="1:5" x14ac:dyDescent="0.35">
      <c r="B352" t="s">
        <v>378</v>
      </c>
      <c r="C352">
        <v>16</v>
      </c>
      <c r="D352">
        <v>16</v>
      </c>
      <c r="E352">
        <v>0</v>
      </c>
    </row>
    <row r="353" spans="2:5" x14ac:dyDescent="0.35">
      <c r="B353" t="s">
        <v>687</v>
      </c>
      <c r="C353">
        <v>1</v>
      </c>
      <c r="D353">
        <v>1</v>
      </c>
      <c r="E353">
        <v>0</v>
      </c>
    </row>
    <row r="354" spans="2:5" x14ac:dyDescent="0.35">
      <c r="B354" t="s">
        <v>729</v>
      </c>
      <c r="C354">
        <v>60</v>
      </c>
      <c r="D354">
        <v>60</v>
      </c>
      <c r="E354">
        <v>0</v>
      </c>
    </row>
    <row r="355" spans="2:5" x14ac:dyDescent="0.35">
      <c r="B355" t="s">
        <v>728</v>
      </c>
      <c r="C355">
        <v>16</v>
      </c>
      <c r="D355">
        <v>16</v>
      </c>
      <c r="E355">
        <v>0</v>
      </c>
    </row>
    <row r="356" spans="2:5" x14ac:dyDescent="0.35">
      <c r="B356" t="s">
        <v>763</v>
      </c>
      <c r="C356">
        <v>24</v>
      </c>
      <c r="D356">
        <v>24</v>
      </c>
      <c r="E356">
        <v>0</v>
      </c>
    </row>
    <row r="357" spans="2:5" x14ac:dyDescent="0.35">
      <c r="B357" t="s">
        <v>765</v>
      </c>
      <c r="C357">
        <v>5</v>
      </c>
      <c r="D357">
        <v>5</v>
      </c>
      <c r="E357">
        <v>0</v>
      </c>
    </row>
    <row r="358" spans="2:5" x14ac:dyDescent="0.35">
      <c r="B358" t="s">
        <v>813</v>
      </c>
      <c r="C358">
        <v>20</v>
      </c>
      <c r="D358">
        <v>20</v>
      </c>
      <c r="E358">
        <v>0</v>
      </c>
    </row>
    <row r="359" spans="2:5" x14ac:dyDescent="0.35">
      <c r="B359" t="s">
        <v>818</v>
      </c>
      <c r="C359">
        <v>1</v>
      </c>
      <c r="D359">
        <v>1</v>
      </c>
      <c r="E359">
        <v>0</v>
      </c>
    </row>
    <row r="360" spans="2:5" x14ac:dyDescent="0.35">
      <c r="B360" t="s">
        <v>841</v>
      </c>
      <c r="C360">
        <v>2</v>
      </c>
      <c r="D360">
        <v>2</v>
      </c>
      <c r="E360">
        <v>0</v>
      </c>
    </row>
    <row r="361" spans="2:5" x14ac:dyDescent="0.35">
      <c r="B361" t="s">
        <v>843</v>
      </c>
      <c r="C361">
        <v>1</v>
      </c>
      <c r="D361">
        <v>1</v>
      </c>
      <c r="E361">
        <v>0</v>
      </c>
    </row>
    <row r="362" spans="2:5" x14ac:dyDescent="0.35">
      <c r="B362" t="s">
        <v>842</v>
      </c>
      <c r="C362">
        <v>1</v>
      </c>
      <c r="D362">
        <v>1</v>
      </c>
      <c r="E362">
        <v>0</v>
      </c>
    </row>
    <row r="363" spans="2:5" x14ac:dyDescent="0.35">
      <c r="B363" t="s">
        <v>856</v>
      </c>
      <c r="C363">
        <v>1</v>
      </c>
      <c r="D363">
        <v>1</v>
      </c>
      <c r="E363">
        <v>0</v>
      </c>
    </row>
    <row r="364" spans="2:5" x14ac:dyDescent="0.35">
      <c r="B364" t="s">
        <v>862</v>
      </c>
      <c r="C364">
        <v>20</v>
      </c>
      <c r="D364">
        <v>20</v>
      </c>
      <c r="E364">
        <v>0</v>
      </c>
    </row>
    <row r="365" spans="2:5" x14ac:dyDescent="0.35">
      <c r="B365" t="s">
        <v>869</v>
      </c>
      <c r="C365">
        <v>1</v>
      </c>
      <c r="D365">
        <v>1</v>
      </c>
      <c r="E365">
        <v>0</v>
      </c>
    </row>
    <row r="366" spans="2:5" x14ac:dyDescent="0.35">
      <c r="B366" t="s">
        <v>880</v>
      </c>
      <c r="C366">
        <v>40</v>
      </c>
      <c r="D366">
        <v>40</v>
      </c>
      <c r="E366">
        <v>0</v>
      </c>
    </row>
    <row r="367" spans="2:5" x14ac:dyDescent="0.35">
      <c r="B367" t="s">
        <v>895</v>
      </c>
      <c r="C367">
        <v>15</v>
      </c>
      <c r="D367">
        <v>9</v>
      </c>
      <c r="E367">
        <v>6</v>
      </c>
    </row>
    <row r="368" spans="2:5" x14ac:dyDescent="0.35">
      <c r="B368" t="s">
        <v>892</v>
      </c>
      <c r="C368">
        <v>1</v>
      </c>
      <c r="D368">
        <v>1</v>
      </c>
      <c r="E368">
        <v>0</v>
      </c>
    </row>
    <row r="369" spans="1:5" x14ac:dyDescent="0.35">
      <c r="B369" t="s">
        <v>925</v>
      </c>
      <c r="C369">
        <v>15</v>
      </c>
      <c r="D369">
        <v>15</v>
      </c>
      <c r="E369">
        <v>0</v>
      </c>
    </row>
    <row r="370" spans="1:5" x14ac:dyDescent="0.35">
      <c r="A370" s="34" t="s">
        <v>395</v>
      </c>
      <c r="B370" s="34"/>
      <c r="C370" s="34">
        <v>336</v>
      </c>
      <c r="D370" s="34">
        <v>330</v>
      </c>
      <c r="E370" s="34">
        <v>6</v>
      </c>
    </row>
    <row r="371" spans="1:5" x14ac:dyDescent="0.35">
      <c r="A371" t="s">
        <v>181</v>
      </c>
      <c r="C371">
        <v>4864</v>
      </c>
      <c r="D371">
        <v>4694</v>
      </c>
      <c r="E371">
        <v>170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5:E159"/>
  <sheetViews>
    <sheetView topLeftCell="A6" workbookViewId="0">
      <selection activeCell="B6" sqref="B6:E6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5" spans="2:5" x14ac:dyDescent="0.35">
      <c r="C5" t="s">
        <v>190</v>
      </c>
    </row>
    <row r="6" spans="2:5" x14ac:dyDescent="0.35">
      <c r="B6" t="s">
        <v>178</v>
      </c>
      <c r="C6" t="s">
        <v>191</v>
      </c>
      <c r="D6" t="s">
        <v>192</v>
      </c>
      <c r="E6" t="s">
        <v>189</v>
      </c>
    </row>
    <row r="7" spans="2:5" hidden="1" x14ac:dyDescent="0.35">
      <c r="B7" t="s">
        <v>134</v>
      </c>
      <c r="C7">
        <v>2</v>
      </c>
      <c r="D7">
        <v>2</v>
      </c>
      <c r="E7">
        <v>0</v>
      </c>
    </row>
    <row r="8" spans="2:5" hidden="1" x14ac:dyDescent="0.35">
      <c r="B8" t="s">
        <v>63</v>
      </c>
      <c r="C8">
        <v>2</v>
      </c>
      <c r="D8">
        <v>2</v>
      </c>
      <c r="E8">
        <v>0</v>
      </c>
    </row>
    <row r="9" spans="2:5" x14ac:dyDescent="0.35">
      <c r="B9" t="s">
        <v>19</v>
      </c>
      <c r="C9">
        <v>292</v>
      </c>
      <c r="D9">
        <v>281</v>
      </c>
      <c r="E9">
        <v>11</v>
      </c>
    </row>
    <row r="10" spans="2:5" hidden="1" x14ac:dyDescent="0.35">
      <c r="B10" t="s">
        <v>179</v>
      </c>
      <c r="C10">
        <v>4</v>
      </c>
      <c r="D10">
        <v>4</v>
      </c>
      <c r="E10">
        <v>0</v>
      </c>
    </row>
    <row r="11" spans="2:5" hidden="1" x14ac:dyDescent="0.35">
      <c r="B11" t="s">
        <v>180</v>
      </c>
      <c r="C11">
        <v>61</v>
      </c>
      <c r="D11">
        <v>61</v>
      </c>
      <c r="E11">
        <v>0</v>
      </c>
    </row>
    <row r="12" spans="2:5" hidden="1" x14ac:dyDescent="0.35">
      <c r="B12" t="s">
        <v>176</v>
      </c>
      <c r="C12">
        <v>56</v>
      </c>
      <c r="D12">
        <v>56</v>
      </c>
      <c r="E12">
        <v>0</v>
      </c>
    </row>
    <row r="13" spans="2:5" hidden="1" x14ac:dyDescent="0.35">
      <c r="B13" t="s">
        <v>177</v>
      </c>
      <c r="C13">
        <v>42</v>
      </c>
      <c r="D13">
        <v>42</v>
      </c>
      <c r="E13">
        <v>0</v>
      </c>
    </row>
    <row r="14" spans="2:5" hidden="1" x14ac:dyDescent="0.35">
      <c r="B14" t="s">
        <v>16</v>
      </c>
      <c r="C14">
        <v>96</v>
      </c>
      <c r="D14">
        <v>96</v>
      </c>
      <c r="E14">
        <v>0</v>
      </c>
    </row>
    <row r="15" spans="2:5" hidden="1" x14ac:dyDescent="0.35">
      <c r="B15" t="s">
        <v>55</v>
      </c>
      <c r="C15">
        <v>4</v>
      </c>
      <c r="D15">
        <v>4</v>
      </c>
      <c r="E15">
        <v>0</v>
      </c>
    </row>
    <row r="16" spans="2:5" hidden="1" x14ac:dyDescent="0.35">
      <c r="B16" t="s">
        <v>17</v>
      </c>
      <c r="C16">
        <v>14</v>
      </c>
      <c r="D16">
        <v>14</v>
      </c>
      <c r="E16">
        <v>0</v>
      </c>
    </row>
    <row r="17" spans="2:5" hidden="1" x14ac:dyDescent="0.35">
      <c r="B17" t="s">
        <v>31</v>
      </c>
      <c r="C17">
        <v>13</v>
      </c>
      <c r="D17">
        <v>13</v>
      </c>
      <c r="E17">
        <v>0</v>
      </c>
    </row>
    <row r="18" spans="2:5" hidden="1" x14ac:dyDescent="0.35">
      <c r="B18" t="s">
        <v>29</v>
      </c>
      <c r="C18">
        <v>210</v>
      </c>
      <c r="D18">
        <v>210</v>
      </c>
      <c r="E18">
        <v>0</v>
      </c>
    </row>
    <row r="19" spans="2:5" hidden="1" x14ac:dyDescent="0.35">
      <c r="B19" t="s">
        <v>153</v>
      </c>
      <c r="C19">
        <v>1</v>
      </c>
      <c r="D19">
        <v>1</v>
      </c>
      <c r="E19">
        <v>0</v>
      </c>
    </row>
    <row r="20" spans="2:5" hidden="1" x14ac:dyDescent="0.35">
      <c r="B20" t="s">
        <v>139</v>
      </c>
      <c r="C20">
        <v>1</v>
      </c>
      <c r="D20">
        <v>1</v>
      </c>
      <c r="E20">
        <v>0</v>
      </c>
    </row>
    <row r="21" spans="2:5" hidden="1" x14ac:dyDescent="0.35">
      <c r="B21" t="s">
        <v>64</v>
      </c>
      <c r="C21">
        <v>132</v>
      </c>
      <c r="D21">
        <v>132</v>
      </c>
      <c r="E21">
        <v>0</v>
      </c>
    </row>
    <row r="22" spans="2:5" hidden="1" x14ac:dyDescent="0.35">
      <c r="B22" t="s">
        <v>15</v>
      </c>
      <c r="C22">
        <v>3</v>
      </c>
      <c r="D22">
        <v>3</v>
      </c>
      <c r="E22">
        <v>0</v>
      </c>
    </row>
    <row r="23" spans="2:5" hidden="1" x14ac:dyDescent="0.35">
      <c r="B23" t="s">
        <v>14</v>
      </c>
      <c r="C23">
        <v>7</v>
      </c>
      <c r="D23">
        <v>7</v>
      </c>
      <c r="E23">
        <v>0</v>
      </c>
    </row>
    <row r="24" spans="2:5" hidden="1" x14ac:dyDescent="0.35">
      <c r="B24" t="s">
        <v>28</v>
      </c>
      <c r="C24">
        <v>662</v>
      </c>
      <c r="D24">
        <v>662</v>
      </c>
      <c r="E24">
        <v>0</v>
      </c>
    </row>
    <row r="25" spans="2:5" hidden="1" x14ac:dyDescent="0.35">
      <c r="B25" t="s">
        <v>21</v>
      </c>
      <c r="C25">
        <v>1</v>
      </c>
      <c r="D25">
        <v>1</v>
      </c>
      <c r="E25">
        <v>0</v>
      </c>
    </row>
    <row r="26" spans="2:5" hidden="1" x14ac:dyDescent="0.35">
      <c r="B26" t="s">
        <v>37</v>
      </c>
      <c r="C26">
        <v>19</v>
      </c>
      <c r="D26">
        <v>19</v>
      </c>
      <c r="E26">
        <v>0</v>
      </c>
    </row>
    <row r="27" spans="2:5" hidden="1" x14ac:dyDescent="0.35">
      <c r="B27" t="s">
        <v>33</v>
      </c>
      <c r="C27">
        <v>2</v>
      </c>
      <c r="D27">
        <v>2</v>
      </c>
      <c r="E27">
        <v>0</v>
      </c>
    </row>
    <row r="28" spans="2:5" hidden="1" x14ac:dyDescent="0.35">
      <c r="B28" t="s">
        <v>194</v>
      </c>
      <c r="C28">
        <v>77</v>
      </c>
      <c r="D28">
        <v>77</v>
      </c>
      <c r="E28">
        <v>0</v>
      </c>
    </row>
    <row r="29" spans="2:5" hidden="1" x14ac:dyDescent="0.35">
      <c r="B29" t="s">
        <v>196</v>
      </c>
      <c r="C29">
        <v>3</v>
      </c>
      <c r="D29">
        <v>3</v>
      </c>
      <c r="E29">
        <v>0</v>
      </c>
    </row>
    <row r="30" spans="2:5" hidden="1" x14ac:dyDescent="0.35">
      <c r="B30" t="s">
        <v>236</v>
      </c>
      <c r="C30">
        <v>4</v>
      </c>
      <c r="D30">
        <v>4</v>
      </c>
      <c r="E30">
        <v>0</v>
      </c>
    </row>
    <row r="31" spans="2:5" hidden="1" x14ac:dyDescent="0.35">
      <c r="B31" t="s">
        <v>213</v>
      </c>
      <c r="C31">
        <v>2</v>
      </c>
      <c r="D31">
        <v>2</v>
      </c>
      <c r="E31">
        <v>0</v>
      </c>
    </row>
    <row r="32" spans="2:5" hidden="1" x14ac:dyDescent="0.35">
      <c r="B32" t="s">
        <v>214</v>
      </c>
      <c r="C32">
        <v>2</v>
      </c>
      <c r="D32">
        <v>2</v>
      </c>
      <c r="E32">
        <v>0</v>
      </c>
    </row>
    <row r="33" spans="2:5" hidden="1" x14ac:dyDescent="0.35">
      <c r="B33" t="s">
        <v>229</v>
      </c>
      <c r="C33">
        <v>7</v>
      </c>
      <c r="D33">
        <v>7</v>
      </c>
      <c r="E33">
        <v>0</v>
      </c>
    </row>
    <row r="34" spans="2:5" hidden="1" x14ac:dyDescent="0.35">
      <c r="B34" t="s">
        <v>234</v>
      </c>
      <c r="C34">
        <v>2</v>
      </c>
      <c r="D34">
        <v>2</v>
      </c>
      <c r="E34">
        <v>0</v>
      </c>
    </row>
    <row r="35" spans="2:5" hidden="1" x14ac:dyDescent="0.35">
      <c r="B35" t="s">
        <v>231</v>
      </c>
      <c r="C35">
        <v>1</v>
      </c>
      <c r="D35">
        <v>1</v>
      </c>
      <c r="E35">
        <v>0</v>
      </c>
    </row>
    <row r="36" spans="2:5" hidden="1" x14ac:dyDescent="0.35">
      <c r="B36" t="s">
        <v>232</v>
      </c>
      <c r="C36">
        <v>3</v>
      </c>
      <c r="D36">
        <v>3</v>
      </c>
      <c r="E36">
        <v>0</v>
      </c>
    </row>
    <row r="37" spans="2:5" hidden="1" x14ac:dyDescent="0.35">
      <c r="B37" t="s">
        <v>233</v>
      </c>
      <c r="C37">
        <v>17</v>
      </c>
      <c r="D37">
        <v>17</v>
      </c>
      <c r="E37">
        <v>0</v>
      </c>
    </row>
    <row r="38" spans="2:5" x14ac:dyDescent="0.35">
      <c r="B38" t="s">
        <v>239</v>
      </c>
      <c r="C38">
        <v>16</v>
      </c>
      <c r="D38">
        <v>11</v>
      </c>
      <c r="E38">
        <v>5</v>
      </c>
    </row>
    <row r="39" spans="2:5" hidden="1" x14ac:dyDescent="0.35">
      <c r="B39" t="s">
        <v>238</v>
      </c>
      <c r="C39">
        <v>1</v>
      </c>
      <c r="D39">
        <v>1</v>
      </c>
      <c r="E39">
        <v>0</v>
      </c>
    </row>
    <row r="40" spans="2:5" hidden="1" x14ac:dyDescent="0.35">
      <c r="B40" t="s">
        <v>245</v>
      </c>
      <c r="C40">
        <v>64</v>
      </c>
      <c r="D40">
        <v>64</v>
      </c>
      <c r="E40">
        <v>0</v>
      </c>
    </row>
    <row r="41" spans="2:5" hidden="1" x14ac:dyDescent="0.35">
      <c r="B41" t="s">
        <v>265</v>
      </c>
      <c r="C41">
        <v>3</v>
      </c>
      <c r="D41">
        <v>3</v>
      </c>
      <c r="E41">
        <v>0</v>
      </c>
    </row>
    <row r="42" spans="2:5" hidden="1" x14ac:dyDescent="0.35">
      <c r="B42" t="s">
        <v>254</v>
      </c>
      <c r="C42">
        <v>2</v>
      </c>
      <c r="D42">
        <v>2</v>
      </c>
      <c r="E42">
        <v>0</v>
      </c>
    </row>
    <row r="43" spans="2:5" hidden="1" x14ac:dyDescent="0.35">
      <c r="B43" t="s">
        <v>270</v>
      </c>
      <c r="C43">
        <v>3</v>
      </c>
      <c r="D43">
        <v>3</v>
      </c>
      <c r="E43">
        <v>0</v>
      </c>
    </row>
    <row r="44" spans="2:5" hidden="1" x14ac:dyDescent="0.35">
      <c r="B44" t="s">
        <v>318</v>
      </c>
      <c r="C44">
        <v>20</v>
      </c>
      <c r="D44">
        <v>20</v>
      </c>
      <c r="E44">
        <v>0</v>
      </c>
    </row>
    <row r="45" spans="2:5" hidden="1" x14ac:dyDescent="0.35">
      <c r="B45" t="s">
        <v>313</v>
      </c>
      <c r="C45">
        <v>2</v>
      </c>
      <c r="D45">
        <v>2</v>
      </c>
      <c r="E45">
        <v>0</v>
      </c>
    </row>
    <row r="46" spans="2:5" hidden="1" x14ac:dyDescent="0.35">
      <c r="B46" t="s">
        <v>314</v>
      </c>
      <c r="C46">
        <v>2</v>
      </c>
      <c r="D46">
        <v>2</v>
      </c>
      <c r="E46">
        <v>0</v>
      </c>
    </row>
    <row r="47" spans="2:5" hidden="1" x14ac:dyDescent="0.35">
      <c r="B47" t="s">
        <v>334</v>
      </c>
      <c r="C47">
        <v>2</v>
      </c>
      <c r="D47">
        <v>2</v>
      </c>
      <c r="E47">
        <v>0</v>
      </c>
    </row>
    <row r="48" spans="2:5" hidden="1" x14ac:dyDescent="0.35">
      <c r="B48" t="s">
        <v>356</v>
      </c>
      <c r="C48">
        <v>14</v>
      </c>
      <c r="D48">
        <v>14</v>
      </c>
      <c r="E48">
        <v>0</v>
      </c>
    </row>
    <row r="49" spans="2:5" hidden="1" x14ac:dyDescent="0.35">
      <c r="B49" t="s">
        <v>357</v>
      </c>
      <c r="C49">
        <v>3</v>
      </c>
      <c r="D49">
        <v>3</v>
      </c>
      <c r="E49">
        <v>0</v>
      </c>
    </row>
    <row r="50" spans="2:5" hidden="1" x14ac:dyDescent="0.35">
      <c r="B50" t="s">
        <v>358</v>
      </c>
      <c r="C50">
        <v>6</v>
      </c>
      <c r="D50">
        <v>6</v>
      </c>
      <c r="E50">
        <v>0</v>
      </c>
    </row>
    <row r="51" spans="2:5" hidden="1" x14ac:dyDescent="0.35">
      <c r="B51" t="s">
        <v>365</v>
      </c>
      <c r="C51">
        <v>2</v>
      </c>
      <c r="D51">
        <v>2</v>
      </c>
      <c r="E51">
        <v>0</v>
      </c>
    </row>
    <row r="52" spans="2:5" hidden="1" x14ac:dyDescent="0.35">
      <c r="B52" t="s">
        <v>373</v>
      </c>
      <c r="C52">
        <v>1</v>
      </c>
      <c r="D52">
        <v>1</v>
      </c>
      <c r="E52">
        <v>0</v>
      </c>
    </row>
    <row r="53" spans="2:5" hidden="1" x14ac:dyDescent="0.35">
      <c r="B53" t="s">
        <v>359</v>
      </c>
      <c r="C53">
        <v>20</v>
      </c>
      <c r="D53">
        <v>20</v>
      </c>
      <c r="E53">
        <v>0</v>
      </c>
    </row>
    <row r="54" spans="2:5" hidden="1" x14ac:dyDescent="0.35">
      <c r="B54" t="s">
        <v>375</v>
      </c>
      <c r="C54">
        <v>118</v>
      </c>
      <c r="D54">
        <v>118</v>
      </c>
      <c r="E54">
        <v>0</v>
      </c>
    </row>
    <row r="55" spans="2:5" hidden="1" x14ac:dyDescent="0.35">
      <c r="B55" t="s">
        <v>378</v>
      </c>
      <c r="C55">
        <v>16</v>
      </c>
      <c r="D55">
        <v>16</v>
      </c>
      <c r="E55">
        <v>0</v>
      </c>
    </row>
    <row r="56" spans="2:5" hidden="1" x14ac:dyDescent="0.35">
      <c r="B56" t="s">
        <v>405</v>
      </c>
      <c r="C56">
        <v>89</v>
      </c>
      <c r="D56">
        <v>89</v>
      </c>
      <c r="E56">
        <v>0</v>
      </c>
    </row>
    <row r="57" spans="2:5" hidden="1" x14ac:dyDescent="0.35">
      <c r="B57" t="s">
        <v>426</v>
      </c>
      <c r="C57">
        <v>1</v>
      </c>
      <c r="D57">
        <v>1</v>
      </c>
      <c r="E57">
        <v>0</v>
      </c>
    </row>
    <row r="58" spans="2:5" hidden="1" x14ac:dyDescent="0.35">
      <c r="B58" t="s">
        <v>436</v>
      </c>
      <c r="C58">
        <v>4</v>
      </c>
      <c r="D58">
        <v>4</v>
      </c>
      <c r="E58">
        <v>0</v>
      </c>
    </row>
    <row r="59" spans="2:5" hidden="1" x14ac:dyDescent="0.35">
      <c r="B59" t="s">
        <v>435</v>
      </c>
      <c r="C59">
        <v>49</v>
      </c>
      <c r="D59">
        <v>49</v>
      </c>
      <c r="E59">
        <v>0</v>
      </c>
    </row>
    <row r="60" spans="2:5" hidden="1" x14ac:dyDescent="0.35">
      <c r="B60" t="s">
        <v>431</v>
      </c>
      <c r="C60">
        <v>13</v>
      </c>
      <c r="D60">
        <v>13</v>
      </c>
      <c r="E60">
        <v>0</v>
      </c>
    </row>
    <row r="61" spans="2:5" hidden="1" x14ac:dyDescent="0.35">
      <c r="B61" t="s">
        <v>430</v>
      </c>
      <c r="C61">
        <v>10</v>
      </c>
      <c r="D61">
        <v>10</v>
      </c>
      <c r="E61">
        <v>0</v>
      </c>
    </row>
    <row r="62" spans="2:5" hidden="1" x14ac:dyDescent="0.35">
      <c r="B62" t="s">
        <v>432</v>
      </c>
      <c r="C62">
        <v>12</v>
      </c>
      <c r="D62">
        <v>12</v>
      </c>
      <c r="E62">
        <v>0</v>
      </c>
    </row>
    <row r="63" spans="2:5" hidden="1" x14ac:dyDescent="0.35">
      <c r="B63" t="s">
        <v>447</v>
      </c>
      <c r="C63">
        <v>3</v>
      </c>
      <c r="D63">
        <v>3</v>
      </c>
      <c r="E63">
        <v>0</v>
      </c>
    </row>
    <row r="64" spans="2:5" hidden="1" x14ac:dyDescent="0.35">
      <c r="B64" t="s">
        <v>458</v>
      </c>
      <c r="C64">
        <v>9</v>
      </c>
      <c r="D64">
        <v>9</v>
      </c>
      <c r="E64">
        <v>0</v>
      </c>
    </row>
    <row r="65" spans="2:5" hidden="1" x14ac:dyDescent="0.35">
      <c r="B65" t="s">
        <v>462</v>
      </c>
      <c r="C65">
        <v>12</v>
      </c>
      <c r="D65">
        <v>12</v>
      </c>
      <c r="E65">
        <v>0</v>
      </c>
    </row>
    <row r="66" spans="2:5" hidden="1" x14ac:dyDescent="0.35">
      <c r="B66" t="s">
        <v>491</v>
      </c>
      <c r="C66">
        <v>14</v>
      </c>
      <c r="D66">
        <v>14</v>
      </c>
      <c r="E66">
        <v>0</v>
      </c>
    </row>
    <row r="67" spans="2:5" hidden="1" x14ac:dyDescent="0.35">
      <c r="B67" t="s">
        <v>489</v>
      </c>
      <c r="C67">
        <v>42</v>
      </c>
      <c r="D67">
        <v>42</v>
      </c>
      <c r="E67">
        <v>0</v>
      </c>
    </row>
    <row r="68" spans="2:5" hidden="1" x14ac:dyDescent="0.35">
      <c r="B68" t="s">
        <v>501</v>
      </c>
      <c r="C68">
        <v>1</v>
      </c>
      <c r="D68">
        <v>1</v>
      </c>
      <c r="E68">
        <v>0</v>
      </c>
    </row>
    <row r="69" spans="2:5" hidden="1" x14ac:dyDescent="0.35">
      <c r="B69" t="s">
        <v>518</v>
      </c>
      <c r="C69">
        <v>10</v>
      </c>
      <c r="D69">
        <v>10</v>
      </c>
      <c r="E69">
        <v>0</v>
      </c>
    </row>
    <row r="70" spans="2:5" hidden="1" x14ac:dyDescent="0.35">
      <c r="B70" t="s">
        <v>575</v>
      </c>
      <c r="C70">
        <v>5</v>
      </c>
      <c r="D70">
        <v>5</v>
      </c>
      <c r="E70">
        <v>0</v>
      </c>
    </row>
    <row r="71" spans="2:5" hidden="1" x14ac:dyDescent="0.35">
      <c r="B71" t="s">
        <v>573</v>
      </c>
      <c r="C71">
        <v>2</v>
      </c>
      <c r="D71">
        <v>2</v>
      </c>
      <c r="E71">
        <v>0</v>
      </c>
    </row>
    <row r="72" spans="2:5" hidden="1" x14ac:dyDescent="0.35">
      <c r="B72" t="s">
        <v>568</v>
      </c>
      <c r="C72">
        <v>1</v>
      </c>
      <c r="D72">
        <v>1</v>
      </c>
      <c r="E72">
        <v>0</v>
      </c>
    </row>
    <row r="73" spans="2:5" hidden="1" x14ac:dyDescent="0.35">
      <c r="B73" t="s">
        <v>583</v>
      </c>
      <c r="C73">
        <v>26</v>
      </c>
      <c r="D73">
        <v>26</v>
      </c>
      <c r="E73">
        <v>0</v>
      </c>
    </row>
    <row r="74" spans="2:5" hidden="1" x14ac:dyDescent="0.35">
      <c r="B74" t="s">
        <v>591</v>
      </c>
      <c r="C74">
        <v>12</v>
      </c>
      <c r="D74">
        <v>12</v>
      </c>
      <c r="E74">
        <v>0</v>
      </c>
    </row>
    <row r="75" spans="2:5" hidden="1" x14ac:dyDescent="0.35">
      <c r="B75" t="s">
        <v>592</v>
      </c>
      <c r="C75">
        <v>2</v>
      </c>
      <c r="D75">
        <v>2</v>
      </c>
      <c r="E75">
        <v>0</v>
      </c>
    </row>
    <row r="76" spans="2:5" hidden="1" x14ac:dyDescent="0.35">
      <c r="B76" t="s">
        <v>593</v>
      </c>
      <c r="C76">
        <v>4</v>
      </c>
      <c r="D76">
        <v>4</v>
      </c>
      <c r="E76">
        <v>0</v>
      </c>
    </row>
    <row r="77" spans="2:5" hidden="1" x14ac:dyDescent="0.35">
      <c r="B77" t="s">
        <v>579</v>
      </c>
      <c r="C77">
        <v>20</v>
      </c>
      <c r="D77">
        <v>20</v>
      </c>
      <c r="E77">
        <v>0</v>
      </c>
    </row>
    <row r="78" spans="2:5" hidden="1" x14ac:dyDescent="0.35">
      <c r="B78" t="s">
        <v>614</v>
      </c>
      <c r="C78">
        <v>60</v>
      </c>
      <c r="D78">
        <v>60</v>
      </c>
      <c r="E78">
        <v>0</v>
      </c>
    </row>
    <row r="79" spans="2:5" hidden="1" x14ac:dyDescent="0.35">
      <c r="B79" t="s">
        <v>613</v>
      </c>
      <c r="C79">
        <v>20</v>
      </c>
      <c r="D79">
        <v>20</v>
      </c>
      <c r="E79">
        <v>0</v>
      </c>
    </row>
    <row r="80" spans="2:5" hidden="1" x14ac:dyDescent="0.35">
      <c r="B80" t="s">
        <v>624</v>
      </c>
      <c r="C80">
        <v>44</v>
      </c>
      <c r="D80">
        <v>44</v>
      </c>
      <c r="E80">
        <v>0</v>
      </c>
    </row>
    <row r="81" spans="2:5" hidden="1" x14ac:dyDescent="0.35">
      <c r="B81" t="s">
        <v>625</v>
      </c>
      <c r="C81">
        <v>23</v>
      </c>
      <c r="D81">
        <v>23</v>
      </c>
      <c r="E81">
        <v>0</v>
      </c>
    </row>
    <row r="82" spans="2:5" hidden="1" x14ac:dyDescent="0.35">
      <c r="B82" t="s">
        <v>656</v>
      </c>
      <c r="C82">
        <v>2</v>
      </c>
      <c r="D82">
        <v>2</v>
      </c>
      <c r="E82">
        <v>0</v>
      </c>
    </row>
    <row r="83" spans="2:5" x14ac:dyDescent="0.35">
      <c r="B83" t="s">
        <v>643</v>
      </c>
      <c r="C83">
        <v>28</v>
      </c>
      <c r="D83">
        <v>26</v>
      </c>
      <c r="E83">
        <v>2</v>
      </c>
    </row>
    <row r="84" spans="2:5" hidden="1" x14ac:dyDescent="0.35">
      <c r="B84" t="s">
        <v>632</v>
      </c>
      <c r="C84">
        <v>20</v>
      </c>
      <c r="D84">
        <v>20</v>
      </c>
      <c r="E84">
        <v>0</v>
      </c>
    </row>
    <row r="85" spans="2:5" hidden="1" x14ac:dyDescent="0.35">
      <c r="B85" t="s">
        <v>653</v>
      </c>
      <c r="C85">
        <v>2</v>
      </c>
      <c r="D85">
        <v>2</v>
      </c>
      <c r="E85">
        <v>0</v>
      </c>
    </row>
    <row r="86" spans="2:5" hidden="1" x14ac:dyDescent="0.35">
      <c r="B86" t="s">
        <v>655</v>
      </c>
      <c r="C86">
        <v>10</v>
      </c>
      <c r="D86">
        <v>10</v>
      </c>
      <c r="E86">
        <v>0</v>
      </c>
    </row>
    <row r="87" spans="2:5" x14ac:dyDescent="0.35">
      <c r="B87" t="s">
        <v>675</v>
      </c>
      <c r="C87">
        <v>8</v>
      </c>
      <c r="D87">
        <v>7</v>
      </c>
      <c r="E87">
        <v>1</v>
      </c>
    </row>
    <row r="88" spans="2:5" hidden="1" x14ac:dyDescent="0.35">
      <c r="B88" t="s">
        <v>683</v>
      </c>
      <c r="C88">
        <v>12</v>
      </c>
      <c r="D88">
        <v>12</v>
      </c>
      <c r="E88">
        <v>0</v>
      </c>
    </row>
    <row r="89" spans="2:5" hidden="1" x14ac:dyDescent="0.35">
      <c r="B89" t="s">
        <v>687</v>
      </c>
      <c r="C89">
        <v>7</v>
      </c>
      <c r="D89">
        <v>7</v>
      </c>
      <c r="E89">
        <v>0</v>
      </c>
    </row>
    <row r="90" spans="2:5" hidden="1" x14ac:dyDescent="0.35">
      <c r="B90" t="s">
        <v>719</v>
      </c>
      <c r="C90">
        <v>1</v>
      </c>
      <c r="D90">
        <v>1</v>
      </c>
      <c r="E90">
        <v>0</v>
      </c>
    </row>
    <row r="91" spans="2:5" hidden="1" x14ac:dyDescent="0.35">
      <c r="B91" t="s">
        <v>720</v>
      </c>
      <c r="C91">
        <v>2</v>
      </c>
      <c r="D91">
        <v>2</v>
      </c>
      <c r="E91">
        <v>0</v>
      </c>
    </row>
    <row r="92" spans="2:5" hidden="1" x14ac:dyDescent="0.35">
      <c r="B92" t="s">
        <v>718</v>
      </c>
      <c r="C92">
        <v>4</v>
      </c>
      <c r="D92">
        <v>4</v>
      </c>
      <c r="E92">
        <v>0</v>
      </c>
    </row>
    <row r="93" spans="2:5" hidden="1" x14ac:dyDescent="0.35">
      <c r="B93" t="s">
        <v>729</v>
      </c>
      <c r="C93">
        <v>247</v>
      </c>
      <c r="D93">
        <v>247</v>
      </c>
      <c r="E93">
        <v>0</v>
      </c>
    </row>
    <row r="94" spans="2:5" hidden="1" x14ac:dyDescent="0.35">
      <c r="B94" t="s">
        <v>728</v>
      </c>
      <c r="C94">
        <v>26</v>
      </c>
      <c r="D94">
        <v>26</v>
      </c>
      <c r="E94">
        <v>0</v>
      </c>
    </row>
    <row r="95" spans="2:5" hidden="1" x14ac:dyDescent="0.35">
      <c r="B95" t="s">
        <v>744</v>
      </c>
      <c r="C95">
        <v>38</v>
      </c>
      <c r="D95">
        <v>38</v>
      </c>
      <c r="E95">
        <v>0</v>
      </c>
    </row>
    <row r="96" spans="2:5" hidden="1" x14ac:dyDescent="0.35">
      <c r="B96" t="s">
        <v>745</v>
      </c>
      <c r="C96">
        <v>1</v>
      </c>
      <c r="D96">
        <v>1</v>
      </c>
      <c r="E96">
        <v>0</v>
      </c>
    </row>
    <row r="97" spans="2:5" hidden="1" x14ac:dyDescent="0.35">
      <c r="B97" t="s">
        <v>748</v>
      </c>
      <c r="C97">
        <v>4</v>
      </c>
      <c r="D97">
        <v>4</v>
      </c>
      <c r="E97">
        <v>0</v>
      </c>
    </row>
    <row r="98" spans="2:5" x14ac:dyDescent="0.35">
      <c r="B98" t="s">
        <v>763</v>
      </c>
      <c r="C98">
        <v>120</v>
      </c>
      <c r="D98">
        <v>116</v>
      </c>
      <c r="E98">
        <v>4</v>
      </c>
    </row>
    <row r="99" spans="2:5" x14ac:dyDescent="0.35">
      <c r="B99" t="s">
        <v>765</v>
      </c>
      <c r="C99">
        <v>39</v>
      </c>
      <c r="D99">
        <v>37</v>
      </c>
      <c r="E99">
        <v>2</v>
      </c>
    </row>
    <row r="100" spans="2:5" hidden="1" x14ac:dyDescent="0.35">
      <c r="B100" t="s">
        <v>764</v>
      </c>
      <c r="C100">
        <v>1</v>
      </c>
      <c r="D100">
        <v>1</v>
      </c>
      <c r="E100">
        <v>0</v>
      </c>
    </row>
    <row r="101" spans="2:5" hidden="1" x14ac:dyDescent="0.35">
      <c r="B101" t="s">
        <v>787</v>
      </c>
      <c r="C101">
        <v>2</v>
      </c>
      <c r="D101">
        <v>2</v>
      </c>
      <c r="E101">
        <v>0</v>
      </c>
    </row>
    <row r="102" spans="2:5" hidden="1" x14ac:dyDescent="0.35">
      <c r="B102" t="s">
        <v>791</v>
      </c>
      <c r="C102">
        <v>41</v>
      </c>
      <c r="D102">
        <v>41</v>
      </c>
      <c r="E102">
        <v>0</v>
      </c>
    </row>
    <row r="103" spans="2:5" hidden="1" x14ac:dyDescent="0.35">
      <c r="B103" t="s">
        <v>813</v>
      </c>
      <c r="C103">
        <v>83</v>
      </c>
      <c r="D103">
        <v>83</v>
      </c>
      <c r="E103">
        <v>0</v>
      </c>
    </row>
    <row r="104" spans="2:5" hidden="1" x14ac:dyDescent="0.35">
      <c r="B104" t="s">
        <v>814</v>
      </c>
      <c r="C104">
        <v>15</v>
      </c>
      <c r="D104">
        <v>15</v>
      </c>
      <c r="E104">
        <v>0</v>
      </c>
    </row>
    <row r="105" spans="2:5" hidden="1" x14ac:dyDescent="0.35">
      <c r="B105" t="s">
        <v>815</v>
      </c>
      <c r="C105">
        <v>20</v>
      </c>
      <c r="D105">
        <v>20</v>
      </c>
      <c r="E105">
        <v>0</v>
      </c>
    </row>
    <row r="106" spans="2:5" hidden="1" x14ac:dyDescent="0.35">
      <c r="B106" t="s">
        <v>816</v>
      </c>
      <c r="C106">
        <v>20</v>
      </c>
      <c r="D106">
        <v>20</v>
      </c>
      <c r="E106">
        <v>0</v>
      </c>
    </row>
    <row r="107" spans="2:5" hidden="1" x14ac:dyDescent="0.35">
      <c r="B107" t="s">
        <v>818</v>
      </c>
      <c r="C107">
        <v>2</v>
      </c>
      <c r="D107">
        <v>2</v>
      </c>
      <c r="E107">
        <v>0</v>
      </c>
    </row>
    <row r="108" spans="2:5" hidden="1" x14ac:dyDescent="0.35">
      <c r="B108" t="s">
        <v>841</v>
      </c>
      <c r="C108">
        <v>2</v>
      </c>
      <c r="D108">
        <v>2</v>
      </c>
      <c r="E108">
        <v>0</v>
      </c>
    </row>
    <row r="109" spans="2:5" hidden="1" x14ac:dyDescent="0.35">
      <c r="B109" t="s">
        <v>843</v>
      </c>
      <c r="C109">
        <v>1</v>
      </c>
      <c r="D109">
        <v>1</v>
      </c>
      <c r="E109">
        <v>0</v>
      </c>
    </row>
    <row r="110" spans="2:5" hidden="1" x14ac:dyDescent="0.35">
      <c r="B110" t="s">
        <v>842</v>
      </c>
      <c r="C110">
        <v>35</v>
      </c>
      <c r="D110">
        <v>35</v>
      </c>
      <c r="E110">
        <v>0</v>
      </c>
    </row>
    <row r="111" spans="2:5" hidden="1" x14ac:dyDescent="0.35">
      <c r="B111" t="s">
        <v>856</v>
      </c>
      <c r="C111">
        <v>3</v>
      </c>
      <c r="D111">
        <v>3</v>
      </c>
      <c r="E111">
        <v>0</v>
      </c>
    </row>
    <row r="112" spans="2:5" hidden="1" x14ac:dyDescent="0.35">
      <c r="B112" t="s">
        <v>862</v>
      </c>
      <c r="C112">
        <v>60</v>
      </c>
      <c r="D112">
        <v>60</v>
      </c>
      <c r="E112">
        <v>0</v>
      </c>
    </row>
    <row r="113" spans="2:5" hidden="1" x14ac:dyDescent="0.35">
      <c r="B113" t="s">
        <v>869</v>
      </c>
      <c r="C113">
        <v>1</v>
      </c>
      <c r="D113">
        <v>1</v>
      </c>
      <c r="E113">
        <v>0</v>
      </c>
    </row>
    <row r="114" spans="2:5" x14ac:dyDescent="0.35">
      <c r="B114" t="s">
        <v>880</v>
      </c>
      <c r="C114">
        <v>120</v>
      </c>
      <c r="D114">
        <v>101</v>
      </c>
      <c r="E114">
        <v>19</v>
      </c>
    </row>
    <row r="115" spans="2:5" hidden="1" x14ac:dyDescent="0.35">
      <c r="B115" t="s">
        <v>900</v>
      </c>
      <c r="C115">
        <v>82</v>
      </c>
      <c r="D115">
        <v>82</v>
      </c>
      <c r="E115">
        <v>0</v>
      </c>
    </row>
    <row r="116" spans="2:5" x14ac:dyDescent="0.35">
      <c r="B116" t="s">
        <v>895</v>
      </c>
      <c r="C116">
        <v>15</v>
      </c>
      <c r="D116">
        <v>9</v>
      </c>
      <c r="E116">
        <v>6</v>
      </c>
    </row>
    <row r="117" spans="2:5" hidden="1" x14ac:dyDescent="0.35">
      <c r="B117" t="s">
        <v>892</v>
      </c>
      <c r="C117">
        <v>3</v>
      </c>
      <c r="D117">
        <v>3</v>
      </c>
      <c r="E117">
        <v>0</v>
      </c>
    </row>
    <row r="118" spans="2:5" hidden="1" x14ac:dyDescent="0.35">
      <c r="B118" t="s">
        <v>928</v>
      </c>
      <c r="C118">
        <v>4</v>
      </c>
      <c r="D118">
        <v>4</v>
      </c>
      <c r="E118">
        <v>0</v>
      </c>
    </row>
    <row r="119" spans="2:5" x14ac:dyDescent="0.35">
      <c r="B119" t="s">
        <v>925</v>
      </c>
      <c r="C119">
        <v>95</v>
      </c>
      <c r="D119">
        <v>88</v>
      </c>
      <c r="E119">
        <v>7</v>
      </c>
    </row>
    <row r="120" spans="2:5" hidden="1" x14ac:dyDescent="0.35">
      <c r="B120" t="s">
        <v>955</v>
      </c>
      <c r="C120">
        <v>16</v>
      </c>
      <c r="D120">
        <v>16</v>
      </c>
      <c r="E120">
        <v>0</v>
      </c>
    </row>
    <row r="121" spans="2:5" hidden="1" x14ac:dyDescent="0.35">
      <c r="B121" t="s">
        <v>962</v>
      </c>
      <c r="C121">
        <v>1</v>
      </c>
      <c r="D121">
        <v>1</v>
      </c>
      <c r="E121">
        <v>0</v>
      </c>
    </row>
    <row r="122" spans="2:5" hidden="1" x14ac:dyDescent="0.35">
      <c r="B122" t="s">
        <v>956</v>
      </c>
      <c r="C122">
        <v>2</v>
      </c>
      <c r="D122">
        <v>2</v>
      </c>
      <c r="E122">
        <v>0</v>
      </c>
    </row>
    <row r="123" spans="2:5" x14ac:dyDescent="0.35">
      <c r="B123" t="s">
        <v>957</v>
      </c>
      <c r="C123">
        <v>24</v>
      </c>
      <c r="D123">
        <v>18</v>
      </c>
      <c r="E123">
        <v>6</v>
      </c>
    </row>
    <row r="124" spans="2:5" hidden="1" x14ac:dyDescent="0.35">
      <c r="B124" t="s">
        <v>958</v>
      </c>
      <c r="C124">
        <v>18</v>
      </c>
      <c r="D124">
        <v>18</v>
      </c>
      <c r="E124">
        <v>0</v>
      </c>
    </row>
    <row r="125" spans="2:5" hidden="1" x14ac:dyDescent="0.35">
      <c r="B125" t="s">
        <v>959</v>
      </c>
      <c r="C125">
        <v>39</v>
      </c>
      <c r="D125">
        <v>39</v>
      </c>
      <c r="E125">
        <v>0</v>
      </c>
    </row>
    <row r="126" spans="2:5" x14ac:dyDescent="0.35">
      <c r="B126" t="s">
        <v>981</v>
      </c>
      <c r="C126">
        <v>17</v>
      </c>
      <c r="D126">
        <v>16</v>
      </c>
      <c r="E126">
        <v>1</v>
      </c>
    </row>
    <row r="127" spans="2:5" hidden="1" x14ac:dyDescent="0.35">
      <c r="B127" t="s">
        <v>975</v>
      </c>
      <c r="C127">
        <v>20</v>
      </c>
      <c r="D127">
        <v>20</v>
      </c>
      <c r="E127">
        <v>0</v>
      </c>
    </row>
    <row r="128" spans="2:5" hidden="1" x14ac:dyDescent="0.35">
      <c r="B128" t="s">
        <v>976</v>
      </c>
      <c r="C128">
        <v>1</v>
      </c>
      <c r="D128">
        <v>1</v>
      </c>
      <c r="E128">
        <v>0</v>
      </c>
    </row>
    <row r="129" spans="2:5" hidden="1" x14ac:dyDescent="0.35">
      <c r="B129" t="s">
        <v>977</v>
      </c>
      <c r="C129">
        <v>1</v>
      </c>
      <c r="D129">
        <v>1</v>
      </c>
      <c r="E129">
        <v>0</v>
      </c>
    </row>
    <row r="130" spans="2:5" hidden="1" x14ac:dyDescent="0.35">
      <c r="B130" t="s">
        <v>979</v>
      </c>
      <c r="C130">
        <v>91</v>
      </c>
      <c r="D130">
        <v>91</v>
      </c>
      <c r="E130">
        <v>0</v>
      </c>
    </row>
    <row r="131" spans="2:5" hidden="1" x14ac:dyDescent="0.35">
      <c r="B131" t="s">
        <v>980</v>
      </c>
      <c r="C131">
        <v>365</v>
      </c>
      <c r="D131">
        <v>365</v>
      </c>
      <c r="E131">
        <v>0</v>
      </c>
    </row>
    <row r="132" spans="2:5" x14ac:dyDescent="0.35">
      <c r="B132" t="s">
        <v>1022</v>
      </c>
      <c r="C132">
        <v>100</v>
      </c>
      <c r="D132">
        <v>92</v>
      </c>
      <c r="E132">
        <v>8</v>
      </c>
    </row>
    <row r="133" spans="2:5" hidden="1" x14ac:dyDescent="0.35">
      <c r="B133" t="s">
        <v>1023</v>
      </c>
      <c r="C133">
        <v>4</v>
      </c>
      <c r="D133">
        <v>4</v>
      </c>
      <c r="E133">
        <v>0</v>
      </c>
    </row>
    <row r="134" spans="2:5" hidden="1" x14ac:dyDescent="0.35">
      <c r="B134" t="s">
        <v>1024</v>
      </c>
      <c r="C134">
        <v>32</v>
      </c>
      <c r="D134">
        <v>32</v>
      </c>
      <c r="E134">
        <v>0</v>
      </c>
    </row>
    <row r="135" spans="2:5" x14ac:dyDescent="0.35">
      <c r="B135" t="s">
        <v>1049</v>
      </c>
      <c r="C135">
        <v>109</v>
      </c>
      <c r="D135">
        <v>61</v>
      </c>
      <c r="E135">
        <v>48</v>
      </c>
    </row>
    <row r="136" spans="2:5" hidden="1" x14ac:dyDescent="0.35">
      <c r="B136" t="s">
        <v>1050</v>
      </c>
      <c r="C136">
        <v>1</v>
      </c>
      <c r="D136">
        <v>1</v>
      </c>
      <c r="E136">
        <v>0</v>
      </c>
    </row>
    <row r="137" spans="2:5" x14ac:dyDescent="0.35">
      <c r="B137" t="s">
        <v>1098</v>
      </c>
      <c r="C137">
        <v>117</v>
      </c>
      <c r="D137">
        <v>113</v>
      </c>
      <c r="E137">
        <v>4</v>
      </c>
    </row>
    <row r="138" spans="2:5" x14ac:dyDescent="0.35">
      <c r="B138" t="s">
        <v>1085</v>
      </c>
      <c r="C138">
        <v>65</v>
      </c>
      <c r="D138">
        <v>64</v>
      </c>
      <c r="E138">
        <v>1</v>
      </c>
    </row>
    <row r="139" spans="2:5" hidden="1" x14ac:dyDescent="0.35">
      <c r="B139" t="s">
        <v>1105</v>
      </c>
      <c r="C139">
        <v>1</v>
      </c>
      <c r="D139">
        <v>1</v>
      </c>
      <c r="E139">
        <v>0</v>
      </c>
    </row>
    <row r="140" spans="2:5" hidden="1" x14ac:dyDescent="0.35">
      <c r="B140" t="s">
        <v>1114</v>
      </c>
      <c r="C140">
        <v>1</v>
      </c>
      <c r="D140">
        <v>1</v>
      </c>
      <c r="E140">
        <v>0</v>
      </c>
    </row>
    <row r="141" spans="2:5" hidden="1" x14ac:dyDescent="0.35">
      <c r="B141" t="s">
        <v>1115</v>
      </c>
      <c r="C141">
        <v>4</v>
      </c>
      <c r="D141">
        <v>4</v>
      </c>
      <c r="E141">
        <v>0</v>
      </c>
    </row>
    <row r="142" spans="2:5" hidden="1" x14ac:dyDescent="0.35">
      <c r="B142" t="s">
        <v>1116</v>
      </c>
      <c r="C142">
        <v>4</v>
      </c>
      <c r="D142">
        <v>4</v>
      </c>
      <c r="E142">
        <v>0</v>
      </c>
    </row>
    <row r="143" spans="2:5" x14ac:dyDescent="0.35">
      <c r="B143" t="s">
        <v>1131</v>
      </c>
      <c r="C143">
        <v>12</v>
      </c>
      <c r="D143">
        <v>2</v>
      </c>
      <c r="E143">
        <v>10</v>
      </c>
    </row>
    <row r="144" spans="2:5" hidden="1" x14ac:dyDescent="0.35">
      <c r="B144" t="s">
        <v>1146</v>
      </c>
      <c r="C144">
        <v>10</v>
      </c>
      <c r="D144">
        <v>10</v>
      </c>
      <c r="E144">
        <v>0</v>
      </c>
    </row>
    <row r="145" spans="2:5" hidden="1" x14ac:dyDescent="0.35">
      <c r="B145" t="s">
        <v>1145</v>
      </c>
      <c r="C145">
        <v>12</v>
      </c>
      <c r="D145">
        <v>12</v>
      </c>
      <c r="E145">
        <v>0</v>
      </c>
    </row>
    <row r="146" spans="2:5" hidden="1" x14ac:dyDescent="0.35">
      <c r="B146" t="s">
        <v>1143</v>
      </c>
      <c r="C146">
        <v>5</v>
      </c>
      <c r="D146">
        <v>5</v>
      </c>
      <c r="E146">
        <v>0</v>
      </c>
    </row>
    <row r="147" spans="2:5" hidden="1" x14ac:dyDescent="0.35">
      <c r="B147" t="s">
        <v>1160</v>
      </c>
      <c r="C147">
        <v>1</v>
      </c>
      <c r="D147">
        <v>1</v>
      </c>
      <c r="E147">
        <v>0</v>
      </c>
    </row>
    <row r="148" spans="2:5" hidden="1" x14ac:dyDescent="0.35">
      <c r="B148" t="s">
        <v>1197</v>
      </c>
      <c r="C148">
        <v>1</v>
      </c>
      <c r="D148">
        <v>1</v>
      </c>
      <c r="E148">
        <v>0</v>
      </c>
    </row>
    <row r="149" spans="2:5" x14ac:dyDescent="0.35">
      <c r="B149" t="s">
        <v>1169</v>
      </c>
      <c r="C149">
        <v>2</v>
      </c>
      <c r="D149">
        <v>1</v>
      </c>
      <c r="E149">
        <v>1</v>
      </c>
    </row>
    <row r="150" spans="2:5" x14ac:dyDescent="0.35">
      <c r="B150" t="s">
        <v>1170</v>
      </c>
      <c r="C150">
        <v>2</v>
      </c>
      <c r="D150">
        <v>1</v>
      </c>
      <c r="E150">
        <v>1</v>
      </c>
    </row>
    <row r="151" spans="2:5" hidden="1" x14ac:dyDescent="0.35">
      <c r="B151" t="s">
        <v>1203</v>
      </c>
      <c r="C151">
        <v>1</v>
      </c>
      <c r="D151">
        <v>1</v>
      </c>
      <c r="E151">
        <v>0</v>
      </c>
    </row>
    <row r="152" spans="2:5" x14ac:dyDescent="0.35">
      <c r="B152" t="s">
        <v>1227</v>
      </c>
      <c r="C152">
        <v>75</v>
      </c>
      <c r="D152">
        <v>45</v>
      </c>
      <c r="E152">
        <v>30</v>
      </c>
    </row>
    <row r="153" spans="2:5" hidden="1" x14ac:dyDescent="0.35">
      <c r="B153" t="s">
        <v>1231</v>
      </c>
      <c r="C153">
        <v>2</v>
      </c>
      <c r="D153">
        <v>2</v>
      </c>
      <c r="E153">
        <v>0</v>
      </c>
    </row>
    <row r="154" spans="2:5" hidden="1" x14ac:dyDescent="0.35">
      <c r="B154" t="s">
        <v>1237</v>
      </c>
      <c r="C154">
        <v>2</v>
      </c>
      <c r="D154">
        <v>2</v>
      </c>
      <c r="E154">
        <v>0</v>
      </c>
    </row>
    <row r="155" spans="2:5" x14ac:dyDescent="0.35">
      <c r="B155" t="s">
        <v>1238</v>
      </c>
      <c r="C155">
        <v>1</v>
      </c>
      <c r="E155">
        <v>1</v>
      </c>
    </row>
    <row r="156" spans="2:5" hidden="1" x14ac:dyDescent="0.35">
      <c r="B156" t="s">
        <v>1239</v>
      </c>
      <c r="C156">
        <v>1</v>
      </c>
      <c r="D156">
        <v>1</v>
      </c>
      <c r="E156">
        <v>0</v>
      </c>
    </row>
    <row r="157" spans="2:5" hidden="1" x14ac:dyDescent="0.35">
      <c r="B157" t="s">
        <v>1240</v>
      </c>
      <c r="C157">
        <v>1</v>
      </c>
      <c r="D157">
        <v>1</v>
      </c>
      <c r="E157">
        <v>0</v>
      </c>
    </row>
    <row r="158" spans="2:5" x14ac:dyDescent="0.35">
      <c r="B158" t="s">
        <v>1241</v>
      </c>
      <c r="C158">
        <v>2</v>
      </c>
      <c r="E158">
        <v>2</v>
      </c>
    </row>
    <row r="159" spans="2:5" x14ac:dyDescent="0.35">
      <c r="B159" t="s">
        <v>181</v>
      </c>
      <c r="C159">
        <v>4864</v>
      </c>
      <c r="D159">
        <v>4694</v>
      </c>
      <c r="E159">
        <v>170</v>
      </c>
    </row>
  </sheetData>
  <autoFilter ref="B6:E159" xr:uid="{B17A64E4-B0F4-480E-B8C3-EEF26E3C11F6}">
    <filterColumn colId="3">
      <filters>
        <filter val="1"/>
        <filter val="10"/>
        <filter val="11"/>
        <filter val="170"/>
        <filter val="19"/>
        <filter val="2"/>
        <filter val="30"/>
        <filter val="4"/>
        <filter val="48"/>
        <filter val="5"/>
        <filter val="6"/>
        <filter val="7"/>
        <filter val="8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2023-07-07T09:56:38Z</cp:lastPrinted>
  <dcterms:created xsi:type="dcterms:W3CDTF">2020-03-12T07:09:25Z</dcterms:created>
  <dcterms:modified xsi:type="dcterms:W3CDTF">2023-08-11T09:12:35Z</dcterms:modified>
</cp:coreProperties>
</file>